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0" yWindow="2220" windowWidth="22940" windowHeight="13500" activeTab="0"/>
  </bookViews>
  <sheets>
    <sheet name="Target Sample" sheetId="1" r:id="rId1"/>
  </sheets>
  <definedNames>
    <definedName name="_xlnm.Print_Area" localSheetId="0">'Target Sample'!$A$1:$R$34</definedName>
  </definedNames>
  <calcPr fullCalcOnLoad="1"/>
</workbook>
</file>

<file path=xl/sharedStrings.xml><?xml version="1.0" encoding="utf-8"?>
<sst xmlns="http://schemas.openxmlformats.org/spreadsheetml/2006/main" count="58" uniqueCount="57">
  <si>
    <t>Opt-In Concert, Sporting Event, and Theatre Attendees</t>
  </si>
  <si>
    <t>Young Couples</t>
  </si>
  <si>
    <t>One Here, One There - Americans With A 2nd Home</t>
  </si>
  <si>
    <t>Montly</t>
  </si>
  <si>
    <t>Total Mailed</t>
  </si>
  <si>
    <t>Media Vehicle</t>
  </si>
  <si>
    <t>Spending</t>
  </si>
  <si>
    <t>Responses</t>
  </si>
  <si>
    <t>Cost per Response</t>
  </si>
  <si>
    <t>** Email Response Rate:  Combined response rate incorporating in both open and click rate</t>
  </si>
  <si>
    <t xml:space="preserve">Response Rate </t>
  </si>
  <si>
    <t>Total Media:</t>
  </si>
  <si>
    <t>2)  Traditional envelope mailer:  $1.50/piece ($1,500 CPM)</t>
  </si>
  <si>
    <t>3) High impact mailer:  $5.00/piece ($5,000 CPM)</t>
  </si>
  <si>
    <t>* Direct Mail CPM:  $125 CPM for list procurement plus production charges (see below)</t>
  </si>
  <si>
    <t>1)  Self mailer:  $.75/piece ($750 CPM) - this is the piece used in the example above</t>
  </si>
  <si>
    <t>Fall 2011 - Media Mix/Budget Allocation</t>
  </si>
  <si>
    <t>Conversion to Sale</t>
  </si>
  <si>
    <t>Sales</t>
  </si>
  <si>
    <t>Cost Per Sale</t>
  </si>
  <si>
    <t>Conversion to Activation</t>
  </si>
  <si>
    <t>Activations</t>
  </si>
  <si>
    <t>Cost per Activation</t>
  </si>
  <si>
    <t>Spending Guidelines</t>
  </si>
  <si>
    <t>Paid Search - maximum that can be spent is $10MM</t>
  </si>
  <si>
    <t>Social - maximum that can be spent is $2MM</t>
  </si>
  <si>
    <t>All other media - no maximum spending ceilings apply</t>
  </si>
  <si>
    <t>List</t>
  </si>
  <si>
    <t>Selects</t>
  </si>
  <si>
    <t>Quantity</t>
  </si>
  <si>
    <t>Frequency</t>
  </si>
  <si>
    <t xml:space="preserve">HomeData's National New Homeowners </t>
  </si>
  <si>
    <t xml:space="preserve">Direct Media Millard Consumer Database-New Homeowners </t>
  </si>
  <si>
    <t>1 Month new homeowners</t>
  </si>
  <si>
    <t xml:space="preserve">TargetPoint New Movers Weekly - Formerly From Equifax </t>
  </si>
  <si>
    <t xml:space="preserve">New Homeowner Mailing List - Tampa, FL </t>
  </si>
  <si>
    <t>10/01/2011-10/31/2011</t>
  </si>
  <si>
    <t xml:space="preserve">New Homeowner Mailing List - Charlotte, NC </t>
  </si>
  <si>
    <t>10/01/2010 - 10/31/2010</t>
  </si>
  <si>
    <t xml:space="preserve">American Dream New Homeowners @ Postal &amp; Email Addresses </t>
  </si>
  <si>
    <t>30 day - newlyweds</t>
  </si>
  <si>
    <t>30 day - first time homeowners</t>
  </si>
  <si>
    <t>30 day - families with children</t>
  </si>
  <si>
    <t>30 day - new singles</t>
  </si>
  <si>
    <t>25 - 34</t>
  </si>
  <si>
    <t xml:space="preserve">Wealthy American Priciest Zip Codes To Reside In </t>
  </si>
  <si>
    <t>35 - 44</t>
  </si>
  <si>
    <t>75,000 - 99,999</t>
  </si>
  <si>
    <t>100,000 - 124,999</t>
  </si>
  <si>
    <t>CPM (listed as cost per individual piece of mail)</t>
  </si>
  <si>
    <t>Monthly new homeowners, Recent home buyers (last 48 months)</t>
  </si>
  <si>
    <t>Suppression &amp; Misc. Fee</t>
  </si>
  <si>
    <t>125 M - 149.9 M</t>
  </si>
  <si>
    <t>0-30 day new movers,  75,000 - 99,999</t>
  </si>
  <si>
    <t>0-30 day new movers,  100,000 - 124,999</t>
  </si>
  <si>
    <t>0-30 day new movers,  125,000 - 149,999</t>
  </si>
  <si>
    <t>New Homeowners Upgrading To More Expensive Housing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</si>
</sst>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0.000%"/>
    <numFmt numFmtId="168" formatCode="[$-409]dddd\,\ mmmm\ dd\,\ yyyy"/>
    <numFmt numFmtId="169" formatCode="[$-409]h:mm:ss\ AM/PM"/>
    <numFmt numFmtId="170" formatCode="000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0%"/>
    <numFmt numFmtId="178" formatCode="0.0"/>
    <numFmt numFmtId="179" formatCode="#,##0.0000"/>
    <numFmt numFmtId="180" formatCode="#,##0.000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167" fontId="1" fillId="0" borderId="12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1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66" fontId="0" fillId="0" borderId="0" xfId="0" applyNumberFormat="1" applyFill="1" applyAlignment="1">
      <alignment horizontal="center"/>
    </xf>
    <xf numFmtId="166" fontId="1" fillId="0" borderId="12" xfId="0" applyNumberFormat="1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24" borderId="10" xfId="0" applyFill="1" applyBorder="1" applyAlignment="1">
      <alignment/>
    </xf>
    <xf numFmtId="3" fontId="0" fillId="24" borderId="10" xfId="0" applyNumberFormat="1" applyFill="1" applyBorder="1" applyAlignment="1">
      <alignment horizontal="center"/>
    </xf>
    <xf numFmtId="166" fontId="0" fillId="24" borderId="10" xfId="0" applyNumberFormat="1" applyFill="1" applyBorder="1" applyAlignment="1">
      <alignment horizontal="center"/>
    </xf>
    <xf numFmtId="167" fontId="0" fillId="24" borderId="10" xfId="0" applyNumberFormat="1" applyFill="1" applyBorder="1" applyAlignment="1">
      <alignment horizontal="center"/>
    </xf>
    <xf numFmtId="9" fontId="0" fillId="24" borderId="10" xfId="0" applyNumberFormat="1" applyFill="1" applyBorder="1" applyAlignment="1">
      <alignment horizontal="center"/>
    </xf>
    <xf numFmtId="0" fontId="0" fillId="0" borderId="0" xfId="0" applyFont="1" applyAlignment="1">
      <alignment horizontal="left" indent="3"/>
    </xf>
    <xf numFmtId="0" fontId="4" fillId="0" borderId="0" xfId="0" applyFont="1" applyAlignment="1">
      <alignment horizontal="left" indent="1"/>
    </xf>
    <xf numFmtId="164" fontId="1" fillId="0" borderId="12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0" borderId="12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65" fontId="0" fillId="24" borderId="10" xfId="0" applyNumberForma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2" fillId="0" borderId="0" xfId="53" applyAlignment="1" applyProtection="1">
      <alignment/>
      <protection/>
    </xf>
    <xf numFmtId="0" fontId="2" fillId="0" borderId="0" xfId="53" applyFont="1" applyAlignment="1" applyProtection="1">
      <alignment/>
      <protection/>
    </xf>
    <xf numFmtId="44" fontId="0" fillId="0" borderId="10" xfId="44" applyFont="1" applyBorder="1" applyAlignment="1">
      <alignment/>
    </xf>
    <xf numFmtId="0" fontId="1" fillId="0" borderId="13" xfId="0" applyFont="1" applyBorder="1" applyAlignment="1">
      <alignment vertical="center" wrapText="1"/>
    </xf>
    <xf numFmtId="0" fontId="0" fillId="24" borderId="14" xfId="0" applyFill="1" applyBorder="1" applyAlignment="1">
      <alignment/>
    </xf>
    <xf numFmtId="0" fontId="1" fillId="0" borderId="15" xfId="0" applyFont="1" applyBorder="1" applyAlignment="1">
      <alignment vertical="center" wrapText="1"/>
    </xf>
    <xf numFmtId="3" fontId="0" fillId="0" borderId="16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24" borderId="16" xfId="0" applyFill="1" applyBorder="1" applyAlignment="1">
      <alignment/>
    </xf>
    <xf numFmtId="44" fontId="0" fillId="0" borderId="10" xfId="44" applyFont="1" applyFill="1" applyBorder="1" applyAlignment="1">
      <alignment/>
    </xf>
    <xf numFmtId="44" fontId="0" fillId="0" borderId="10" xfId="44" applyFont="1" applyBorder="1" applyAlignment="1">
      <alignment horizontal="center"/>
    </xf>
    <xf numFmtId="43" fontId="1" fillId="0" borderId="10" xfId="42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2" fontId="1" fillId="0" borderId="10" xfId="44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44" applyNumberFormat="1" applyFont="1" applyBorder="1" applyAlignment="1">
      <alignment/>
    </xf>
    <xf numFmtId="10" fontId="1" fillId="0" borderId="10" xfId="0" applyNumberFormat="1" applyFont="1" applyFill="1" applyBorder="1" applyAlignment="1">
      <alignment horizontal="center"/>
    </xf>
    <xf numFmtId="177" fontId="1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getDetail('033560000',%20'7456426',%20'76664',%20'null',%20'3232',%20'3236',%20'586')" TargetMode="External" /><Relationship Id="rId2" Type="http://schemas.openxmlformats.org/officeDocument/2006/relationships/hyperlink" Target="javascript:getDetail('922501000',%20'9377487',%20'2330154',%20'null',%20'3232',%20'3236',%20'586')" TargetMode="External" /><Relationship Id="rId3" Type="http://schemas.openxmlformats.org/officeDocument/2006/relationships/hyperlink" Target="javascript:getDetail('851099000',%20'9198144',%20'2183367',%20'null',%20'3232',%20'3236',%20'586')" TargetMode="External" /><Relationship Id="rId4" Type="http://schemas.openxmlformats.org/officeDocument/2006/relationships/hyperlink" Target="javascript:getDetail('931999000',%20'9457226',%20'2365090',%20'null',%20'3232',%20'3236',%20'586')" TargetMode="External" /><Relationship Id="rId5" Type="http://schemas.openxmlformats.org/officeDocument/2006/relationships/hyperlink" Target="javascript:getDetail('932006000',%20'9452104',%20'2365100',%20'null',%20'3232',%20'3236',%20'586')" TargetMode="External" /><Relationship Id="rId6" Type="http://schemas.openxmlformats.org/officeDocument/2006/relationships/hyperlink" Target="javascript:getDetail('938060000',%20'9398831',%20'2392261',%20'null',%20'3232',%20'3236',%20'586')" TargetMode="External" /><Relationship Id="rId7" Type="http://schemas.openxmlformats.org/officeDocument/2006/relationships/hyperlink" Target="javascript:getDetail('938060000',%20'9398831',%20'2392261',%20'null',%20'3232',%20'3236',%20'586')" TargetMode="External" /><Relationship Id="rId8" Type="http://schemas.openxmlformats.org/officeDocument/2006/relationships/hyperlink" Target="javascript:getDetail('907901000',%20'8931436',%20'2292025',%20'null',%20'3232',%20'3236',%20'586')" TargetMode="External" /><Relationship Id="rId9" Type="http://schemas.openxmlformats.org/officeDocument/2006/relationships/hyperlink" Target="javascript:getDetail('939713000',%20'9469206',%20'2394658',%20'null',%20'3232',%20'3236',%20'534')" TargetMode="External" /><Relationship Id="rId10" Type="http://schemas.openxmlformats.org/officeDocument/2006/relationships/hyperlink" Target="javascript:getDetail('939239000',%20'9448643',%20'2394051',%20'null',%20'3232',%20'3236',%20'552')" TargetMode="External" /><Relationship Id="rId11" Type="http://schemas.openxmlformats.org/officeDocument/2006/relationships/hyperlink" Target="javascript:getDetail('938987000',%20'9465444',%20'2393697',%20'null',%20'3232',%20'3236',%20'586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workbookViewId="0" topLeftCell="A1">
      <selection activeCell="C1" sqref="C1"/>
    </sheetView>
  </sheetViews>
  <sheetFormatPr defaultColWidth="8.8515625" defaultRowHeight="12.75"/>
  <cols>
    <col min="1" max="1" width="11.00390625" style="0" customWidth="1"/>
    <col min="2" max="2" width="28.421875" style="0" customWidth="1"/>
    <col min="3" max="3" width="34.140625" style="0" customWidth="1"/>
    <col min="4" max="4" width="19.8515625" style="0" customWidth="1"/>
    <col min="5" max="6" width="13.7109375" style="0" customWidth="1"/>
    <col min="7" max="8" width="9.140625" style="3" customWidth="1"/>
    <col min="9" max="9" width="16.421875" style="24" customWidth="1"/>
    <col min="10" max="10" width="11.8515625" style="5" customWidth="1"/>
    <col min="11" max="11" width="15.28125" style="4" customWidth="1"/>
    <col min="12" max="12" width="12.140625" style="2" customWidth="1"/>
    <col min="13" max="13" width="12.421875" style="44" customWidth="1"/>
    <col min="14" max="14" width="12.421875" style="23" customWidth="1"/>
    <col min="15" max="15" width="12.421875" style="42" customWidth="1"/>
    <col min="16" max="16" width="12.421875" style="43" customWidth="1"/>
    <col min="17" max="17" width="15.00390625" style="23" customWidth="1"/>
    <col min="18" max="18" width="13.421875" style="42" customWidth="1"/>
  </cols>
  <sheetData>
    <row r="1" spans="1:6" ht="12">
      <c r="A1" s="1" t="s">
        <v>16</v>
      </c>
      <c r="B1" s="1"/>
      <c r="C1" s="1"/>
      <c r="D1" s="1"/>
      <c r="E1" s="1"/>
      <c r="F1" s="1"/>
    </row>
    <row r="2" spans="1:18" ht="6" customHeight="1" thickBot="1">
      <c r="A2" s="1"/>
      <c r="B2" s="1"/>
      <c r="C2" s="1"/>
      <c r="D2" s="1"/>
      <c r="E2" s="1"/>
      <c r="F2" s="1"/>
      <c r="Q2" s="70"/>
      <c r="R2" s="70"/>
    </row>
    <row r="3" spans="1:18" s="21" customFormat="1" ht="60" customHeight="1" thickBot="1">
      <c r="A3" s="16" t="s">
        <v>5</v>
      </c>
      <c r="B3" s="16" t="s">
        <v>27</v>
      </c>
      <c r="C3" s="53" t="s">
        <v>28</v>
      </c>
      <c r="D3" s="55" t="s">
        <v>29</v>
      </c>
      <c r="E3" s="16" t="s">
        <v>30</v>
      </c>
      <c r="F3" s="16" t="s">
        <v>4</v>
      </c>
      <c r="G3" s="18" t="s">
        <v>49</v>
      </c>
      <c r="H3" s="18" t="s">
        <v>51</v>
      </c>
      <c r="I3" s="25" t="s">
        <v>6</v>
      </c>
      <c r="J3" s="19" t="s">
        <v>10</v>
      </c>
      <c r="K3" s="17" t="s">
        <v>7</v>
      </c>
      <c r="L3" s="39" t="s">
        <v>8</v>
      </c>
      <c r="M3" s="45" t="s">
        <v>17</v>
      </c>
      <c r="N3" s="17" t="s">
        <v>18</v>
      </c>
      <c r="O3" s="18" t="s">
        <v>19</v>
      </c>
      <c r="P3" s="20" t="s">
        <v>20</v>
      </c>
      <c r="Q3" s="17" t="s">
        <v>21</v>
      </c>
      <c r="R3" s="18" t="s">
        <v>22</v>
      </c>
    </row>
    <row r="4" spans="1:18" ht="14.25" customHeight="1">
      <c r="A4" s="12"/>
      <c r="B4" s="51" t="s">
        <v>31</v>
      </c>
      <c r="C4" s="6" t="s">
        <v>50</v>
      </c>
      <c r="D4" s="56">
        <v>375000</v>
      </c>
      <c r="E4" s="14">
        <v>12</v>
      </c>
      <c r="F4" s="67">
        <f>D4*E4</f>
        <v>4500000</v>
      </c>
      <c r="G4" s="52">
        <v>75</v>
      </c>
      <c r="H4" s="52"/>
      <c r="I4" s="52">
        <f>F4*G4/1000</f>
        <v>337500</v>
      </c>
      <c r="J4" s="13">
        <v>0.0075</v>
      </c>
      <c r="K4" s="7">
        <f>F4*0.0075</f>
        <v>33750</v>
      </c>
      <c r="L4" s="40">
        <f>I4/K4</f>
        <v>10</v>
      </c>
      <c r="M4" s="46">
        <v>0.12</v>
      </c>
      <c r="N4" s="7">
        <f>K4*0.12</f>
        <v>4050</v>
      </c>
      <c r="O4" s="9">
        <f>I4/N4</f>
        <v>83.33333333333333</v>
      </c>
      <c r="P4" s="8">
        <v>0.75</v>
      </c>
      <c r="Q4" s="7">
        <f>N4*0.75</f>
        <v>3037.5</v>
      </c>
      <c r="R4" s="9">
        <f>I4/Q4</f>
        <v>111.11111111111111</v>
      </c>
    </row>
    <row r="5" spans="1:18" ht="14.25" customHeight="1">
      <c r="A5" s="12"/>
      <c r="B5" s="50" t="s">
        <v>32</v>
      </c>
      <c r="C5" s="6" t="s">
        <v>33</v>
      </c>
      <c r="D5" s="23">
        <v>246110</v>
      </c>
      <c r="E5" s="14">
        <v>12</v>
      </c>
      <c r="F5" s="67">
        <f aca="true" t="shared" si="0" ref="F5:F23">D5*E5</f>
        <v>2953320</v>
      </c>
      <c r="G5" s="52">
        <v>70</v>
      </c>
      <c r="H5" s="52">
        <v>15</v>
      </c>
      <c r="I5" s="52">
        <f aca="true" t="shared" si="1" ref="I5:I23">F5*G5/1000</f>
        <v>206732.4</v>
      </c>
      <c r="J5" s="13">
        <v>0.0075</v>
      </c>
      <c r="K5" s="7">
        <f aca="true" t="shared" si="2" ref="K5:K23">F5*0.0075</f>
        <v>22149.899999999998</v>
      </c>
      <c r="L5" s="40">
        <f aca="true" t="shared" si="3" ref="L5:L23">I5/K5</f>
        <v>9.333333333333334</v>
      </c>
      <c r="M5" s="46">
        <v>0.12</v>
      </c>
      <c r="N5" s="7">
        <f aca="true" t="shared" si="4" ref="N5:N23">K5*0.12</f>
        <v>2657.988</v>
      </c>
      <c r="O5" s="9">
        <f aca="true" t="shared" si="5" ref="O5:O23">I5/N5</f>
        <v>77.77777777777779</v>
      </c>
      <c r="P5" s="8">
        <v>0.75</v>
      </c>
      <c r="Q5" s="7">
        <f>N5*0.75</f>
        <v>1993.491</v>
      </c>
      <c r="R5" s="9">
        <f aca="true" t="shared" si="6" ref="R5:R23">I5/Q5</f>
        <v>103.7037037037037</v>
      </c>
    </row>
    <row r="6" spans="1:18" ht="14.25" customHeight="1">
      <c r="A6" s="12"/>
      <c r="B6" s="51" t="s">
        <v>34</v>
      </c>
      <c r="C6" s="6" t="s">
        <v>53</v>
      </c>
      <c r="D6" s="23">
        <v>757333</v>
      </c>
      <c r="E6" s="14">
        <v>12</v>
      </c>
      <c r="F6" s="67">
        <f t="shared" si="0"/>
        <v>9087996</v>
      </c>
      <c r="G6" s="52">
        <v>65</v>
      </c>
      <c r="H6" s="52">
        <v>3.5</v>
      </c>
      <c r="I6" s="52">
        <f t="shared" si="1"/>
        <v>590719.74</v>
      </c>
      <c r="J6" s="13">
        <v>0.0075</v>
      </c>
      <c r="K6" s="7">
        <f t="shared" si="2"/>
        <v>68159.97</v>
      </c>
      <c r="L6" s="40">
        <f t="shared" si="3"/>
        <v>8.666666666666666</v>
      </c>
      <c r="M6" s="46">
        <v>0.12</v>
      </c>
      <c r="N6" s="7">
        <f t="shared" si="4"/>
        <v>8179.1964</v>
      </c>
      <c r="O6" s="9">
        <f t="shared" si="5"/>
        <v>72.22222222222223</v>
      </c>
      <c r="P6" s="8">
        <v>0.75</v>
      </c>
      <c r="Q6" s="7">
        <f aca="true" t="shared" si="7" ref="Q6:Q23">N6*0.75</f>
        <v>6134.3973</v>
      </c>
      <c r="R6" s="9">
        <f t="shared" si="6"/>
        <v>96.2962962962963</v>
      </c>
    </row>
    <row r="7" spans="1:18" ht="14.25" customHeight="1">
      <c r="A7" s="12"/>
      <c r="B7" s="51"/>
      <c r="C7" s="6" t="s">
        <v>54</v>
      </c>
      <c r="D7" s="23">
        <v>174927</v>
      </c>
      <c r="E7" s="14">
        <v>12</v>
      </c>
      <c r="F7" s="67">
        <f t="shared" si="0"/>
        <v>2099124</v>
      </c>
      <c r="G7" s="52">
        <v>65</v>
      </c>
      <c r="H7" s="52">
        <v>3.5</v>
      </c>
      <c r="I7" s="52">
        <f t="shared" si="1"/>
        <v>136443.06</v>
      </c>
      <c r="J7" s="13">
        <v>0.0075</v>
      </c>
      <c r="K7" s="7">
        <f t="shared" si="2"/>
        <v>15743.43</v>
      </c>
      <c r="L7" s="40">
        <f t="shared" si="3"/>
        <v>8.666666666666666</v>
      </c>
      <c r="M7" s="46">
        <v>0.12</v>
      </c>
      <c r="N7" s="7">
        <f t="shared" si="4"/>
        <v>1889.2115999999999</v>
      </c>
      <c r="O7" s="9">
        <f t="shared" si="5"/>
        <v>72.22222222222223</v>
      </c>
      <c r="P7" s="8">
        <v>0.75</v>
      </c>
      <c r="Q7" s="7">
        <f t="shared" si="7"/>
        <v>1416.9087</v>
      </c>
      <c r="R7" s="9">
        <f t="shared" si="6"/>
        <v>96.2962962962963</v>
      </c>
    </row>
    <row r="8" spans="1:18" ht="14.25" customHeight="1">
      <c r="A8" s="12"/>
      <c r="B8" s="51"/>
      <c r="C8" s="63" t="s">
        <v>55</v>
      </c>
      <c r="D8" s="23">
        <v>39861</v>
      </c>
      <c r="E8" s="14">
        <v>12</v>
      </c>
      <c r="F8" s="67">
        <f t="shared" si="0"/>
        <v>478332</v>
      </c>
      <c r="G8" s="52">
        <v>65</v>
      </c>
      <c r="H8" s="52">
        <v>3.5</v>
      </c>
      <c r="I8" s="52">
        <f t="shared" si="1"/>
        <v>31091.58</v>
      </c>
      <c r="J8" s="13">
        <v>0.0075</v>
      </c>
      <c r="K8" s="7">
        <f t="shared" si="2"/>
        <v>3587.49</v>
      </c>
      <c r="L8" s="40">
        <f t="shared" si="3"/>
        <v>8.666666666666668</v>
      </c>
      <c r="M8" s="46">
        <v>0.12</v>
      </c>
      <c r="N8" s="7">
        <f t="shared" si="4"/>
        <v>430.49879999999996</v>
      </c>
      <c r="O8" s="9">
        <f t="shared" si="5"/>
        <v>72.22222222222223</v>
      </c>
      <c r="P8" s="8">
        <v>0.75</v>
      </c>
      <c r="Q8" s="7">
        <f t="shared" si="7"/>
        <v>322.8741</v>
      </c>
      <c r="R8" s="9">
        <f t="shared" si="6"/>
        <v>96.2962962962963</v>
      </c>
    </row>
    <row r="9" spans="1:18" ht="14.25" customHeight="1">
      <c r="A9" s="12"/>
      <c r="B9" s="50" t="s">
        <v>35</v>
      </c>
      <c r="C9" s="6" t="s">
        <v>36</v>
      </c>
      <c r="D9" s="58">
        <v>1094</v>
      </c>
      <c r="E9" s="14">
        <v>12</v>
      </c>
      <c r="F9" s="67">
        <f t="shared" si="0"/>
        <v>13128</v>
      </c>
      <c r="G9" s="52">
        <v>70</v>
      </c>
      <c r="H9" s="52">
        <v>0.07</v>
      </c>
      <c r="I9" s="52">
        <f t="shared" si="1"/>
        <v>918.96</v>
      </c>
      <c r="J9" s="13">
        <v>0.0075</v>
      </c>
      <c r="K9" s="7">
        <f t="shared" si="2"/>
        <v>98.46</v>
      </c>
      <c r="L9" s="40">
        <f t="shared" si="3"/>
        <v>9.333333333333334</v>
      </c>
      <c r="M9" s="46">
        <v>0.12</v>
      </c>
      <c r="N9" s="7">
        <f t="shared" si="4"/>
        <v>11.815199999999999</v>
      </c>
      <c r="O9" s="9">
        <f t="shared" si="5"/>
        <v>77.77777777777779</v>
      </c>
      <c r="P9" s="8">
        <v>0.75</v>
      </c>
      <c r="Q9" s="7">
        <f t="shared" si="7"/>
        <v>8.8614</v>
      </c>
      <c r="R9" s="9">
        <f t="shared" si="6"/>
        <v>103.70370370370371</v>
      </c>
    </row>
    <row r="10" spans="1:18" ht="14.25" customHeight="1">
      <c r="A10" s="12"/>
      <c r="B10" s="50" t="s">
        <v>37</v>
      </c>
      <c r="C10" s="6" t="s">
        <v>38</v>
      </c>
      <c r="D10" s="57">
        <v>13801</v>
      </c>
      <c r="E10" s="14">
        <v>12</v>
      </c>
      <c r="F10" s="67">
        <f t="shared" si="0"/>
        <v>165612</v>
      </c>
      <c r="G10" s="52">
        <v>70</v>
      </c>
      <c r="H10" s="52">
        <v>0.07</v>
      </c>
      <c r="I10" s="52">
        <f t="shared" si="1"/>
        <v>11592.84</v>
      </c>
      <c r="J10" s="13">
        <v>0.0075</v>
      </c>
      <c r="K10" s="7">
        <f t="shared" si="2"/>
        <v>1242.09</v>
      </c>
      <c r="L10" s="40">
        <f t="shared" si="3"/>
        <v>9.333333333333334</v>
      </c>
      <c r="M10" s="46">
        <v>0.12</v>
      </c>
      <c r="N10" s="7">
        <f t="shared" si="4"/>
        <v>149.05079999999998</v>
      </c>
      <c r="O10" s="9">
        <f t="shared" si="5"/>
        <v>77.77777777777779</v>
      </c>
      <c r="P10" s="8">
        <v>0.75</v>
      </c>
      <c r="Q10" s="7">
        <f t="shared" si="7"/>
        <v>111.78809999999999</v>
      </c>
      <c r="R10" s="9">
        <f t="shared" si="6"/>
        <v>103.70370370370372</v>
      </c>
    </row>
    <row r="11" spans="1:18" ht="14.25" customHeight="1">
      <c r="A11" s="12"/>
      <c r="B11" s="50" t="s">
        <v>39</v>
      </c>
      <c r="C11" s="6" t="s">
        <v>40</v>
      </c>
      <c r="D11" s="57">
        <v>140251</v>
      </c>
      <c r="E11" s="14">
        <v>12</v>
      </c>
      <c r="F11" s="67">
        <f t="shared" si="0"/>
        <v>1683012</v>
      </c>
      <c r="G11" s="52">
        <v>95</v>
      </c>
      <c r="H11" s="52">
        <v>15</v>
      </c>
      <c r="I11" s="52">
        <f t="shared" si="1"/>
        <v>159886.14</v>
      </c>
      <c r="J11" s="13">
        <v>0.0075</v>
      </c>
      <c r="K11" s="7">
        <f t="shared" si="2"/>
        <v>12622.59</v>
      </c>
      <c r="L11" s="40">
        <f t="shared" si="3"/>
        <v>12.666666666666668</v>
      </c>
      <c r="M11" s="46">
        <v>0.12</v>
      </c>
      <c r="N11" s="7">
        <f t="shared" si="4"/>
        <v>1514.7108</v>
      </c>
      <c r="O11" s="9">
        <f t="shared" si="5"/>
        <v>105.55555555555556</v>
      </c>
      <c r="P11" s="8">
        <v>0.75</v>
      </c>
      <c r="Q11" s="7">
        <f t="shared" si="7"/>
        <v>1136.0331</v>
      </c>
      <c r="R11" s="9">
        <f t="shared" si="6"/>
        <v>140.74074074074073</v>
      </c>
    </row>
    <row r="12" spans="1:18" ht="14.25" customHeight="1">
      <c r="A12" s="12"/>
      <c r="B12" s="50"/>
      <c r="C12" s="6" t="s">
        <v>41</v>
      </c>
      <c r="D12" s="57">
        <v>218237</v>
      </c>
      <c r="E12" s="14">
        <v>12</v>
      </c>
      <c r="F12" s="67">
        <f t="shared" si="0"/>
        <v>2618844</v>
      </c>
      <c r="G12" s="52">
        <v>95</v>
      </c>
      <c r="H12" s="52">
        <v>15</v>
      </c>
      <c r="I12" s="52">
        <f t="shared" si="1"/>
        <v>248790.18</v>
      </c>
      <c r="J12" s="13">
        <v>0.0075</v>
      </c>
      <c r="K12" s="7">
        <f t="shared" si="2"/>
        <v>19641.329999999998</v>
      </c>
      <c r="L12" s="40">
        <f t="shared" si="3"/>
        <v>12.666666666666668</v>
      </c>
      <c r="M12" s="46">
        <v>0.12</v>
      </c>
      <c r="N12" s="7">
        <f t="shared" si="4"/>
        <v>2356.9595999999997</v>
      </c>
      <c r="O12" s="9">
        <f t="shared" si="5"/>
        <v>105.55555555555557</v>
      </c>
      <c r="P12" s="8">
        <v>0.75</v>
      </c>
      <c r="Q12" s="7">
        <f t="shared" si="7"/>
        <v>1767.7196999999996</v>
      </c>
      <c r="R12" s="9">
        <f t="shared" si="6"/>
        <v>140.74074074074076</v>
      </c>
    </row>
    <row r="13" spans="1:18" ht="14.25" customHeight="1">
      <c r="A13" s="12"/>
      <c r="B13" s="50"/>
      <c r="C13" s="6" t="s">
        <v>42</v>
      </c>
      <c r="D13" s="57">
        <v>185029</v>
      </c>
      <c r="E13" s="14">
        <v>12</v>
      </c>
      <c r="F13" s="67">
        <f t="shared" si="0"/>
        <v>2220348</v>
      </c>
      <c r="G13" s="52">
        <v>95</v>
      </c>
      <c r="H13" s="52">
        <v>15</v>
      </c>
      <c r="I13" s="52">
        <f t="shared" si="1"/>
        <v>210933.06</v>
      </c>
      <c r="J13" s="13">
        <v>0.0075</v>
      </c>
      <c r="K13" s="7">
        <f t="shared" si="2"/>
        <v>16652.61</v>
      </c>
      <c r="L13" s="40">
        <f t="shared" si="3"/>
        <v>12.666666666666666</v>
      </c>
      <c r="M13" s="46">
        <v>0.12</v>
      </c>
      <c r="N13" s="7">
        <f t="shared" si="4"/>
        <v>1998.3132</v>
      </c>
      <c r="O13" s="9">
        <f t="shared" si="5"/>
        <v>105.55555555555556</v>
      </c>
      <c r="P13" s="8">
        <v>0.75</v>
      </c>
      <c r="Q13" s="7">
        <f t="shared" si="7"/>
        <v>1498.7349</v>
      </c>
      <c r="R13" s="9">
        <f t="shared" si="6"/>
        <v>140.74074074074073</v>
      </c>
    </row>
    <row r="14" spans="1:18" ht="14.25" customHeight="1">
      <c r="A14" s="12"/>
      <c r="B14" s="50"/>
      <c r="C14" s="6" t="s">
        <v>43</v>
      </c>
      <c r="D14" s="57">
        <v>48874</v>
      </c>
      <c r="E14" s="14">
        <v>12</v>
      </c>
      <c r="F14" s="67">
        <f t="shared" si="0"/>
        <v>586488</v>
      </c>
      <c r="G14" s="52">
        <v>15</v>
      </c>
      <c r="H14" s="52">
        <v>15</v>
      </c>
      <c r="I14" s="52">
        <f t="shared" si="1"/>
        <v>8797.32</v>
      </c>
      <c r="J14" s="13">
        <v>0.0075</v>
      </c>
      <c r="K14" s="7">
        <f t="shared" si="2"/>
        <v>4398.66</v>
      </c>
      <c r="L14" s="40">
        <f t="shared" si="3"/>
        <v>2</v>
      </c>
      <c r="M14" s="46">
        <v>0.12</v>
      </c>
      <c r="N14" s="7">
        <f t="shared" si="4"/>
        <v>527.8392</v>
      </c>
      <c r="O14" s="9">
        <f t="shared" si="5"/>
        <v>16.666666666666664</v>
      </c>
      <c r="P14" s="8">
        <v>0.75</v>
      </c>
      <c r="Q14" s="7">
        <f t="shared" si="7"/>
        <v>395.87940000000003</v>
      </c>
      <c r="R14" s="9">
        <f t="shared" si="6"/>
        <v>22.22222222222222</v>
      </c>
    </row>
    <row r="15" spans="1:18" ht="14.25" customHeight="1">
      <c r="A15" s="12"/>
      <c r="B15" s="51" t="s">
        <v>45</v>
      </c>
      <c r="C15" s="6" t="s">
        <v>44</v>
      </c>
      <c r="D15" s="57">
        <v>6101</v>
      </c>
      <c r="E15" s="14">
        <v>12</v>
      </c>
      <c r="F15" s="67">
        <f t="shared" si="0"/>
        <v>73212</v>
      </c>
      <c r="G15" s="52">
        <v>85</v>
      </c>
      <c r="H15" s="52"/>
      <c r="I15" s="52">
        <f t="shared" si="1"/>
        <v>6223.02</v>
      </c>
      <c r="J15" s="13">
        <v>0.0075</v>
      </c>
      <c r="K15" s="7">
        <f t="shared" si="2"/>
        <v>549.09</v>
      </c>
      <c r="L15" s="40">
        <f t="shared" si="3"/>
        <v>11.333333333333334</v>
      </c>
      <c r="M15" s="46">
        <v>0.12</v>
      </c>
      <c r="N15" s="7">
        <f t="shared" si="4"/>
        <v>65.8908</v>
      </c>
      <c r="O15" s="9">
        <f t="shared" si="5"/>
        <v>94.44444444444446</v>
      </c>
      <c r="P15" s="8">
        <v>0.75</v>
      </c>
      <c r="Q15" s="7">
        <f t="shared" si="7"/>
        <v>49.418099999999995</v>
      </c>
      <c r="R15" s="9">
        <f t="shared" si="6"/>
        <v>125.92592592592595</v>
      </c>
    </row>
    <row r="16" spans="1:18" ht="14.25" customHeight="1">
      <c r="A16" s="12"/>
      <c r="B16" s="50"/>
      <c r="C16" s="6" t="s">
        <v>46</v>
      </c>
      <c r="D16" s="57">
        <v>16751</v>
      </c>
      <c r="E16" s="14">
        <v>12</v>
      </c>
      <c r="F16" s="67">
        <f t="shared" si="0"/>
        <v>201012</v>
      </c>
      <c r="G16" s="52">
        <v>85</v>
      </c>
      <c r="H16" s="52"/>
      <c r="I16" s="52">
        <f t="shared" si="1"/>
        <v>17086.02</v>
      </c>
      <c r="J16" s="13">
        <v>0.0075</v>
      </c>
      <c r="K16" s="7">
        <f t="shared" si="2"/>
        <v>1507.59</v>
      </c>
      <c r="L16" s="40">
        <f t="shared" si="3"/>
        <v>11.333333333333334</v>
      </c>
      <c r="M16" s="46">
        <v>0.12</v>
      </c>
      <c r="N16" s="7">
        <f t="shared" si="4"/>
        <v>180.9108</v>
      </c>
      <c r="O16" s="9">
        <f t="shared" si="5"/>
        <v>94.44444444444444</v>
      </c>
      <c r="P16" s="8">
        <v>0.75</v>
      </c>
      <c r="Q16" s="7">
        <f t="shared" si="7"/>
        <v>135.6831</v>
      </c>
      <c r="R16" s="9">
        <f t="shared" si="6"/>
        <v>125.92592592592594</v>
      </c>
    </row>
    <row r="17" spans="1:18" ht="14.25" customHeight="1">
      <c r="A17" s="12"/>
      <c r="B17" s="50"/>
      <c r="C17" s="6" t="s">
        <v>47</v>
      </c>
      <c r="D17" s="23">
        <v>6424</v>
      </c>
      <c r="E17" s="14">
        <v>12</v>
      </c>
      <c r="F17" s="67">
        <f t="shared" si="0"/>
        <v>77088</v>
      </c>
      <c r="G17" s="60">
        <v>85</v>
      </c>
      <c r="H17" s="60">
        <v>20</v>
      </c>
      <c r="I17" s="52">
        <f t="shared" si="1"/>
        <v>6552.48</v>
      </c>
      <c r="J17" s="13">
        <v>0.0075</v>
      </c>
      <c r="K17" s="7">
        <f t="shared" si="2"/>
        <v>578.16</v>
      </c>
      <c r="L17" s="40">
        <f t="shared" si="3"/>
        <v>11.333333333333334</v>
      </c>
      <c r="M17" s="46">
        <v>0.12</v>
      </c>
      <c r="N17" s="7">
        <f t="shared" si="4"/>
        <v>69.3792</v>
      </c>
      <c r="O17" s="9">
        <f t="shared" si="5"/>
        <v>94.44444444444444</v>
      </c>
      <c r="P17" s="8">
        <v>0.75</v>
      </c>
      <c r="Q17" s="7">
        <f t="shared" si="7"/>
        <v>52.0344</v>
      </c>
      <c r="R17" s="9">
        <f t="shared" si="6"/>
        <v>125.92592592592592</v>
      </c>
    </row>
    <row r="18" spans="1:18" ht="14.25" customHeight="1">
      <c r="A18" s="12"/>
      <c r="B18" s="50"/>
      <c r="C18" s="6" t="s">
        <v>48</v>
      </c>
      <c r="D18" s="23">
        <v>6672</v>
      </c>
      <c r="E18" s="14">
        <v>12</v>
      </c>
      <c r="F18" s="67">
        <f t="shared" si="0"/>
        <v>80064</v>
      </c>
      <c r="G18" s="52">
        <v>85</v>
      </c>
      <c r="H18" s="52">
        <v>20</v>
      </c>
      <c r="I18" s="52">
        <f t="shared" si="1"/>
        <v>6805.44</v>
      </c>
      <c r="J18" s="13">
        <v>0.0075</v>
      </c>
      <c r="K18" s="7">
        <f t="shared" si="2"/>
        <v>600.48</v>
      </c>
      <c r="L18" s="40">
        <f t="shared" si="3"/>
        <v>11.333333333333332</v>
      </c>
      <c r="M18" s="46">
        <v>0.12</v>
      </c>
      <c r="N18" s="7">
        <f t="shared" si="4"/>
        <v>72.0576</v>
      </c>
      <c r="O18" s="9">
        <f t="shared" si="5"/>
        <v>94.44444444444444</v>
      </c>
      <c r="P18" s="8">
        <v>0.75</v>
      </c>
      <c r="Q18" s="7">
        <f t="shared" si="7"/>
        <v>54.0432</v>
      </c>
      <c r="R18" s="9">
        <f t="shared" si="6"/>
        <v>125.92592592592592</v>
      </c>
    </row>
    <row r="19" spans="1:18" ht="14.25" customHeight="1">
      <c r="A19" s="12"/>
      <c r="B19" s="50"/>
      <c r="C19" t="s">
        <v>52</v>
      </c>
      <c r="D19" s="23">
        <v>459412</v>
      </c>
      <c r="E19" s="14">
        <v>12</v>
      </c>
      <c r="F19" s="67">
        <f t="shared" si="0"/>
        <v>5512944</v>
      </c>
      <c r="G19" s="61">
        <v>85</v>
      </c>
      <c r="H19" s="61">
        <v>20</v>
      </c>
      <c r="I19" s="52">
        <f t="shared" si="1"/>
        <v>468600.24</v>
      </c>
      <c r="J19" s="13">
        <v>0.0075</v>
      </c>
      <c r="K19" s="7">
        <f t="shared" si="2"/>
        <v>41347.08</v>
      </c>
      <c r="L19" s="40">
        <f t="shared" si="3"/>
        <v>11.333333333333332</v>
      </c>
      <c r="M19" s="46">
        <v>0.12</v>
      </c>
      <c r="N19" s="7">
        <f t="shared" si="4"/>
        <v>4961.6496</v>
      </c>
      <c r="O19" s="9">
        <f t="shared" si="5"/>
        <v>94.44444444444444</v>
      </c>
      <c r="P19" s="8">
        <v>0.75</v>
      </c>
      <c r="Q19" s="7">
        <f t="shared" si="7"/>
        <v>3721.2371999999996</v>
      </c>
      <c r="R19" s="9">
        <f t="shared" si="6"/>
        <v>125.92592592592594</v>
      </c>
    </row>
    <row r="20" spans="1:18" ht="14.25" customHeight="1">
      <c r="A20" s="12"/>
      <c r="B20" s="50" t="s">
        <v>56</v>
      </c>
      <c r="C20" t="s">
        <v>50</v>
      </c>
      <c r="D20" s="23">
        <v>75000</v>
      </c>
      <c r="E20" s="64">
        <v>15</v>
      </c>
      <c r="F20" s="67">
        <f t="shared" si="0"/>
        <v>1125000</v>
      </c>
      <c r="G20" s="61">
        <v>125</v>
      </c>
      <c r="H20" s="61"/>
      <c r="I20" s="52">
        <f t="shared" si="1"/>
        <v>140625</v>
      </c>
      <c r="J20" s="13">
        <v>0.0075</v>
      </c>
      <c r="K20" s="7">
        <f t="shared" si="2"/>
        <v>8437.5</v>
      </c>
      <c r="L20" s="40">
        <f t="shared" si="3"/>
        <v>16.666666666666668</v>
      </c>
      <c r="M20" s="46">
        <v>0.12</v>
      </c>
      <c r="N20" s="7">
        <f t="shared" si="4"/>
        <v>1012.5</v>
      </c>
      <c r="O20" s="9">
        <f t="shared" si="5"/>
        <v>138.88888888888889</v>
      </c>
      <c r="P20" s="8">
        <v>0.75</v>
      </c>
      <c r="Q20" s="7">
        <f t="shared" si="7"/>
        <v>759.375</v>
      </c>
      <c r="R20" s="9">
        <f t="shared" si="6"/>
        <v>185.1851851851852</v>
      </c>
    </row>
    <row r="21" spans="1:18" ht="14.25" customHeight="1">
      <c r="A21" s="12"/>
      <c r="B21" s="50" t="s">
        <v>0</v>
      </c>
      <c r="D21" s="23">
        <v>600000</v>
      </c>
      <c r="E21" s="14">
        <v>12</v>
      </c>
      <c r="F21" s="67">
        <f t="shared" si="0"/>
        <v>7200000</v>
      </c>
      <c r="G21" s="61">
        <v>75</v>
      </c>
      <c r="H21" s="61"/>
      <c r="I21" s="52">
        <f t="shared" si="1"/>
        <v>540000</v>
      </c>
      <c r="J21" s="13">
        <v>0.0075</v>
      </c>
      <c r="K21" s="7">
        <f t="shared" si="2"/>
        <v>54000</v>
      </c>
      <c r="L21" s="40">
        <f t="shared" si="3"/>
        <v>10</v>
      </c>
      <c r="M21" s="46">
        <v>0.12</v>
      </c>
      <c r="N21" s="7">
        <f t="shared" si="4"/>
        <v>6480</v>
      </c>
      <c r="O21" s="9">
        <f t="shared" si="5"/>
        <v>83.33333333333333</v>
      </c>
      <c r="P21" s="8">
        <v>0.75</v>
      </c>
      <c r="Q21" s="7">
        <f t="shared" si="7"/>
        <v>4860</v>
      </c>
      <c r="R21" s="9">
        <f t="shared" si="6"/>
        <v>111.11111111111111</v>
      </c>
    </row>
    <row r="22" spans="1:18" ht="14.25" customHeight="1">
      <c r="A22" s="12"/>
      <c r="B22" s="50" t="s">
        <v>1</v>
      </c>
      <c r="D22" s="23">
        <v>500000</v>
      </c>
      <c r="E22" s="14">
        <v>12</v>
      </c>
      <c r="F22" s="67">
        <f t="shared" si="0"/>
        <v>6000000</v>
      </c>
      <c r="G22" s="61">
        <v>75</v>
      </c>
      <c r="H22" s="61"/>
      <c r="I22" s="52">
        <f t="shared" si="1"/>
        <v>450000</v>
      </c>
      <c r="J22" s="13">
        <v>0.0075</v>
      </c>
      <c r="K22" s="7">
        <f t="shared" si="2"/>
        <v>45000</v>
      </c>
      <c r="L22" s="40">
        <f t="shared" si="3"/>
        <v>10</v>
      </c>
      <c r="M22" s="46">
        <v>0.12</v>
      </c>
      <c r="N22" s="7">
        <f t="shared" si="4"/>
        <v>5400</v>
      </c>
      <c r="O22" s="9">
        <f t="shared" si="5"/>
        <v>83.33333333333333</v>
      </c>
      <c r="P22" s="8">
        <v>0.75</v>
      </c>
      <c r="Q22" s="7">
        <f t="shared" si="7"/>
        <v>4050</v>
      </c>
      <c r="R22" s="9">
        <f t="shared" si="6"/>
        <v>111.11111111111111</v>
      </c>
    </row>
    <row r="23" spans="1:18" ht="14.25" customHeight="1">
      <c r="A23" s="12"/>
      <c r="B23" s="50" t="s">
        <v>2</v>
      </c>
      <c r="C23" s="6" t="s">
        <v>3</v>
      </c>
      <c r="D23" s="23">
        <v>400000</v>
      </c>
      <c r="E23" s="14">
        <v>12</v>
      </c>
      <c r="F23" s="67">
        <f t="shared" si="0"/>
        <v>4800000</v>
      </c>
      <c r="G23" s="61">
        <v>90</v>
      </c>
      <c r="H23" s="61">
        <v>20</v>
      </c>
      <c r="I23" s="52">
        <f t="shared" si="1"/>
        <v>432000</v>
      </c>
      <c r="J23" s="13">
        <v>0.0075</v>
      </c>
      <c r="K23" s="7">
        <f t="shared" si="2"/>
        <v>36000</v>
      </c>
      <c r="L23" s="40">
        <f t="shared" si="3"/>
        <v>12</v>
      </c>
      <c r="M23" s="46">
        <v>0.12</v>
      </c>
      <c r="N23" s="7">
        <f t="shared" si="4"/>
        <v>4320</v>
      </c>
      <c r="O23" s="9">
        <f t="shared" si="5"/>
        <v>100</v>
      </c>
      <c r="P23" s="8">
        <v>0.75</v>
      </c>
      <c r="Q23" s="7">
        <f t="shared" si="7"/>
        <v>3240</v>
      </c>
      <c r="R23" s="9">
        <f t="shared" si="6"/>
        <v>133.33333333333334</v>
      </c>
    </row>
    <row r="24" spans="1:18" ht="6.75" customHeight="1">
      <c r="A24" s="32"/>
      <c r="B24" s="32"/>
      <c r="C24" s="54"/>
      <c r="D24" s="59"/>
      <c r="E24" s="32"/>
      <c r="F24" s="32"/>
      <c r="G24" s="34"/>
      <c r="H24" s="34"/>
      <c r="I24" s="34"/>
      <c r="J24" s="35"/>
      <c r="K24" s="33"/>
      <c r="L24" s="41"/>
      <c r="M24" s="47"/>
      <c r="N24" s="33"/>
      <c r="O24" s="34"/>
      <c r="P24" s="36"/>
      <c r="Q24" s="33"/>
      <c r="R24" s="34"/>
    </row>
    <row r="25" spans="1:18" ht="12">
      <c r="A25" s="27" t="s">
        <v>11</v>
      </c>
      <c r="B25" s="27"/>
      <c r="C25" s="27"/>
      <c r="D25" s="65">
        <f>SUM(D4:D23)</f>
        <v>4270877</v>
      </c>
      <c r="E25" s="66"/>
      <c r="F25" s="68">
        <f>SUM(F4:F23)</f>
        <v>51475524</v>
      </c>
      <c r="G25" s="29">
        <f>SUM(G4:G23)/20</f>
        <v>78.5</v>
      </c>
      <c r="H25" s="29"/>
      <c r="I25" s="30">
        <f>SUM(I4:I23)</f>
        <v>4011297.4800000004</v>
      </c>
      <c r="J25" s="69">
        <f>0.0075</f>
        <v>0.0075</v>
      </c>
      <c r="K25" s="62">
        <f>SUM(K4:K24)</f>
        <v>386066.42999999993</v>
      </c>
      <c r="L25" s="30">
        <f>SUM(L4:L23)/20</f>
        <v>10.466666666666667</v>
      </c>
      <c r="M25" s="30"/>
      <c r="N25" s="62">
        <f>K25*0.12</f>
        <v>46327.97159999999</v>
      </c>
      <c r="O25" s="30">
        <f>SUM(O4:O23)/20</f>
        <v>87.2222222222222</v>
      </c>
      <c r="P25" s="31"/>
      <c r="Q25" s="28">
        <f>N25*0.75</f>
        <v>34745.97869999999</v>
      </c>
      <c r="R25" s="29">
        <f>SUM(R4:R23)/20</f>
        <v>116.2962962962963</v>
      </c>
    </row>
    <row r="26" spans="1:18" ht="4.5" customHeight="1" thickBot="1">
      <c r="A26" s="15"/>
      <c r="B26" s="15"/>
      <c r="C26" s="15"/>
      <c r="D26" s="15"/>
      <c r="E26" s="15"/>
      <c r="F26" s="15"/>
      <c r="G26" s="11"/>
      <c r="H26" s="11"/>
      <c r="I26" s="26"/>
      <c r="J26" s="26"/>
      <c r="K26" s="26"/>
      <c r="L26" s="26"/>
      <c r="M26" s="26"/>
      <c r="N26" s="26"/>
      <c r="O26" s="26"/>
      <c r="P26" s="22"/>
      <c r="Q26" s="10"/>
      <c r="R26" s="11"/>
    </row>
    <row r="27" ht="6.75" customHeight="1"/>
    <row r="28" spans="1:12" ht="12">
      <c r="A28" s="6" t="s">
        <v>14</v>
      </c>
      <c r="B28" s="6"/>
      <c r="C28" s="6"/>
      <c r="D28" s="6"/>
      <c r="E28" s="6"/>
      <c r="F28" s="6"/>
      <c r="L28" s="48" t="s">
        <v>23</v>
      </c>
    </row>
    <row r="29" spans="1:12" ht="12">
      <c r="A29" s="38" t="s">
        <v>15</v>
      </c>
      <c r="B29" s="38"/>
      <c r="C29" s="38"/>
      <c r="D29" s="38"/>
      <c r="E29" s="38"/>
      <c r="F29" s="38"/>
      <c r="L29" s="49" t="s">
        <v>24</v>
      </c>
    </row>
    <row r="30" spans="1:12" ht="12">
      <c r="A30" s="38" t="s">
        <v>12</v>
      </c>
      <c r="B30" s="38"/>
      <c r="C30" s="38"/>
      <c r="D30" s="38"/>
      <c r="E30" s="38"/>
      <c r="F30" s="38"/>
      <c r="L30" s="49" t="s">
        <v>25</v>
      </c>
    </row>
    <row r="31" spans="1:12" ht="12">
      <c r="A31" s="38" t="s">
        <v>13</v>
      </c>
      <c r="B31" s="38"/>
      <c r="C31" s="38"/>
      <c r="D31" s="38"/>
      <c r="E31" s="38"/>
      <c r="F31" s="38"/>
      <c r="L31" s="49" t="s">
        <v>26</v>
      </c>
    </row>
    <row r="32" ht="12">
      <c r="A32" t="s">
        <v>9</v>
      </c>
    </row>
    <row r="34" spans="1:6" ht="12">
      <c r="A34" s="37"/>
      <c r="B34" s="37"/>
      <c r="C34" s="37"/>
      <c r="D34" s="37"/>
      <c r="E34" s="37"/>
      <c r="F34" s="37"/>
    </row>
  </sheetData>
  <sheetProtection/>
  <mergeCells count="1">
    <mergeCell ref="Q2:R2"/>
  </mergeCells>
  <hyperlinks>
    <hyperlink ref="B4" r:id="rId1" display="javascript:getDetail('033560000', '7456426', '76664', 'null', '3232', '3236', '586')"/>
    <hyperlink ref="B5" r:id="rId2" display="javascript:getDetail('922501000', '9377487', '2330154', 'null', '3232', '3236', '586')"/>
    <hyperlink ref="B6" r:id="rId3" display="javascript:getDetail('851099000', '9198144', '2183367', 'null', '3232', '3236', '586')"/>
    <hyperlink ref="B9" r:id="rId4" display="javascript:getDetail('931999000', '9457226', '2365090', 'null', '3232', '3236', '586')"/>
    <hyperlink ref="B10" r:id="rId5" display="javascript:getDetail('932006000', '9452104', '2365100', 'null', '3232', '3236', '586')"/>
    <hyperlink ref="B11" r:id="rId6" display="javascript:getDetail('938060000', '9398831', '2392261', 'null', '3232', '3236', '586')"/>
    <hyperlink ref="B15" r:id="rId7" display="javascript:getDetail('938060000', '9398831', '2392261', 'null', '3232', '3236', '586')"/>
    <hyperlink ref="B20" r:id="rId8" display="javascript:getDetail('907901000', '8931436', '2292025', 'null', '3232', '3236', '586')"/>
    <hyperlink ref="B21" r:id="rId9" display="javascript:getDetail('939713000', '9469206', '2394658', 'null', '3232', '3236', '534')"/>
    <hyperlink ref="B22" r:id="rId10" display="javascript:getDetail('939239000', '9448643', '2394051', 'null', '3232', '3236', '552')"/>
    <hyperlink ref="B23" r:id="rId11" display="javascript:getDetail('938987000', '9465444', '2393697', 'null', '3232', '3236', '586')"/>
  </hyperlinks>
  <printOptions/>
  <pageMargins left="0.75" right="0.75" top="1" bottom="1" header="0.5" footer="0.5"/>
  <pageSetup fitToHeight="1" fitToWidth="1" horizontalDpi="600" verticalDpi="600" orientation="landscape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Shaw</dc:creator>
  <cp:keywords/>
  <dc:description/>
  <cp:lastModifiedBy>nyuhsluser</cp:lastModifiedBy>
  <cp:lastPrinted>2011-10-20T14:23:39Z</cp:lastPrinted>
  <dcterms:created xsi:type="dcterms:W3CDTF">2008-10-26T21:11:37Z</dcterms:created>
  <dcterms:modified xsi:type="dcterms:W3CDTF">2012-10-05T16:46:07Z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