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555" windowWidth="19440" windowHeight="7515"/>
  </bookViews>
  <sheets>
    <sheet name="Income Statement" sheetId="15" r:id="rId1"/>
    <sheet name="Revenues" sheetId="9" r:id="rId2"/>
    <sheet name="Expenditures" sheetId="10" r:id="rId3"/>
    <sheet name="Summary" sheetId="11" r:id="rId4"/>
    <sheet name="BEA" sheetId="16" r:id="rId5"/>
    <sheet name="Bad Debt" sheetId="19" state="hidden" r:id="rId6"/>
  </sheets>
  <definedNames>
    <definedName name="_xlnm.Print_Area" localSheetId="0">'Income Statement'!$A$1:$F$34</definedName>
    <definedName name="rentaltypes">#REF!</definedName>
    <definedName name="valuevx">42.314159</definedName>
  </definedNames>
  <calcPr calcId="125725"/>
</workbook>
</file>

<file path=xl/calcChain.xml><?xml version="1.0" encoding="utf-8"?>
<calcChain xmlns="http://schemas.openxmlformats.org/spreadsheetml/2006/main">
  <c r="K84" i="10"/>
  <c r="K83"/>
  <c r="K82"/>
  <c r="D36" i="9" l="1"/>
  <c r="D35"/>
  <c r="A7" i="19"/>
  <c r="A8"/>
  <c r="A9"/>
  <c r="E23" i="15"/>
  <c r="E7" i="9" l="1"/>
  <c r="F7" s="1"/>
  <c r="G7" s="1"/>
  <c r="E6"/>
  <c r="F6" s="1"/>
  <c r="G6" s="1"/>
  <c r="E5"/>
  <c r="E56" l="1"/>
  <c r="E53"/>
  <c r="E55" s="1"/>
  <c r="I84" i="10"/>
  <c r="I83"/>
  <c r="H84"/>
  <c r="H83"/>
  <c r="E83"/>
  <c r="E84" s="1"/>
  <c r="D83"/>
  <c r="D84" s="1"/>
  <c r="C84"/>
  <c r="H21" i="9"/>
  <c r="G21"/>
  <c r="F21"/>
  <c r="F23" i="15"/>
  <c r="E25" l="1"/>
  <c r="F25" s="1"/>
  <c r="D31" i="11" l="1"/>
  <c r="D21" i="15" s="1"/>
  <c r="C7" i="16" s="1"/>
  <c r="F31" i="11"/>
  <c r="F21" i="15" s="1"/>
  <c r="E7" i="16" s="1"/>
  <c r="E31" i="11"/>
  <c r="E21" i="15" s="1"/>
  <c r="D7" i="16" s="1"/>
  <c r="F30" i="11"/>
  <c r="F20" i="15" s="1"/>
  <c r="E30" i="11"/>
  <c r="E20" i="15" s="1"/>
  <c r="D30" i="11"/>
  <c r="D20" i="15" s="1"/>
  <c r="F29" i="11"/>
  <c r="F19" i="15" s="1"/>
  <c r="E29" i="11"/>
  <c r="E19" i="15" s="1"/>
  <c r="D29" i="11"/>
  <c r="D19" i="15" s="1"/>
  <c r="F28" i="11"/>
  <c r="F18" i="15" s="1"/>
  <c r="E28" i="11"/>
  <c r="E18" i="15" s="1"/>
  <c r="D28" i="11"/>
  <c r="D18" i="15" s="1"/>
  <c r="B32" i="11" l="1"/>
  <c r="C22" i="15" s="1"/>
  <c r="B31" i="11"/>
  <c r="C21" i="15" s="1"/>
  <c r="B30" i="11"/>
  <c r="C20" i="15" s="1"/>
  <c r="B29" i="11"/>
  <c r="C19" i="15" s="1"/>
  <c r="B28" i="11"/>
  <c r="C18" i="15" s="1"/>
  <c r="B27" i="11"/>
  <c r="C17" i="15" s="1"/>
  <c r="B23" i="11"/>
  <c r="C16" i="15" s="1"/>
  <c r="B22" i="11"/>
  <c r="C15" i="15" s="1"/>
  <c r="B21" i="11"/>
  <c r="C14" i="15" s="1"/>
  <c r="B20" i="11"/>
  <c r="C13" i="15" s="1"/>
  <c r="A32" i="11"/>
  <c r="A31"/>
  <c r="A30"/>
  <c r="A29"/>
  <c r="A28"/>
  <c r="A27"/>
  <c r="A23"/>
  <c r="A22"/>
  <c r="A21"/>
  <c r="A20"/>
  <c r="F12" l="1"/>
  <c r="F12" i="19" s="1"/>
  <c r="E12" i="11"/>
  <c r="E12" i="19" s="1"/>
  <c r="D12" i="11"/>
  <c r="D12" i="19" s="1"/>
  <c r="B9" i="11"/>
  <c r="B9" i="19" s="1"/>
  <c r="B8" i="11"/>
  <c r="B8" i="19" s="1"/>
  <c r="B7" i="11"/>
  <c r="B7" i="19" s="1"/>
  <c r="B13" i="11"/>
  <c r="B13" i="19" s="1"/>
  <c r="B12" i="11"/>
  <c r="B12" i="19" s="1"/>
  <c r="B11" i="11"/>
  <c r="B11" i="19" s="1"/>
  <c r="B10" i="11"/>
  <c r="B10" i="19" s="1"/>
  <c r="B6" i="11"/>
  <c r="B6" i="19" s="1"/>
  <c r="A13" i="11"/>
  <c r="A13" i="19" s="1"/>
  <c r="A12" i="11"/>
  <c r="A12" i="19" s="1"/>
  <c r="A11" i="11"/>
  <c r="A11" i="19" s="1"/>
  <c r="A10" i="11"/>
  <c r="A10" i="19" s="1"/>
  <c r="A6" i="11"/>
  <c r="A6" i="19" s="1"/>
  <c r="D52" i="9"/>
  <c r="D57" s="1"/>
  <c r="L34" i="10"/>
  <c r="L33"/>
  <c r="H35"/>
  <c r="D34"/>
  <c r="D33"/>
  <c r="D32"/>
  <c r="C34"/>
  <c r="B26" i="11" s="1"/>
  <c r="C33" i="10"/>
  <c r="B25" i="11" s="1"/>
  <c r="C32" i="10"/>
  <c r="B24" i="11" s="1"/>
  <c r="B34" i="10"/>
  <c r="B33"/>
  <c r="B32"/>
  <c r="C23"/>
  <c r="E23" s="1"/>
  <c r="D22" i="11" s="1"/>
  <c r="D15" i="15" s="1"/>
  <c r="D16" i="10"/>
  <c r="D15"/>
  <c r="D14"/>
  <c r="D5"/>
  <c r="D6" s="1"/>
  <c r="D7" s="1"/>
  <c r="C5"/>
  <c r="E23" i="9"/>
  <c r="E22"/>
  <c r="F24"/>
  <c r="C14" i="10" s="1"/>
  <c r="E21" i="9"/>
  <c r="H7"/>
  <c r="D9" i="11" s="1"/>
  <c r="D9" i="19" s="1"/>
  <c r="H9" s="1"/>
  <c r="L9" s="1"/>
  <c r="P9" s="1"/>
  <c r="H6" i="9"/>
  <c r="D8" i="11" s="1"/>
  <c r="D8" i="19" s="1"/>
  <c r="H8" s="1"/>
  <c r="L8" s="1"/>
  <c r="P8" s="1"/>
  <c r="E34" i="10"/>
  <c r="G33"/>
  <c r="F5" i="9"/>
  <c r="G5" s="1"/>
  <c r="G32" i="10" s="1"/>
  <c r="K5" i="9"/>
  <c r="H5" s="1"/>
  <c r="D7" i="11" s="1"/>
  <c r="E24" i="15" l="1"/>
  <c r="D7" i="19"/>
  <c r="H7" s="1"/>
  <c r="L7" s="1"/>
  <c r="P7" s="1"/>
  <c r="P11" s="1"/>
  <c r="E14" i="10"/>
  <c r="D21" i="11" s="1"/>
  <c r="D14" i="15" s="1"/>
  <c r="I35" i="10"/>
  <c r="I34" s="1"/>
  <c r="D54" i="9"/>
  <c r="F52"/>
  <c r="D13" i="11" s="1"/>
  <c r="D13" i="19" s="1"/>
  <c r="D53" i="9"/>
  <c r="D10" i="11"/>
  <c r="E5" i="10"/>
  <c r="D20" i="11" s="1"/>
  <c r="E33" i="10"/>
  <c r="C6"/>
  <c r="E6" s="1"/>
  <c r="E20" i="11" s="1"/>
  <c r="C24" i="10"/>
  <c r="E24" s="1"/>
  <c r="E22" i="11" s="1"/>
  <c r="E15" i="15" s="1"/>
  <c r="H33" i="10"/>
  <c r="H34"/>
  <c r="D26" i="11" s="1"/>
  <c r="L32" i="10"/>
  <c r="H32" s="1"/>
  <c r="F32"/>
  <c r="E32"/>
  <c r="F33"/>
  <c r="C34" i="9"/>
  <c r="G22"/>
  <c r="H23" s="1"/>
  <c r="K8"/>
  <c r="C35"/>
  <c r="I5"/>
  <c r="E7" i="11" s="1"/>
  <c r="I6" i="9"/>
  <c r="E8" i="11" s="1"/>
  <c r="E8" i="19" s="1"/>
  <c r="I8" s="1"/>
  <c r="M8" s="1"/>
  <c r="Q8" s="1"/>
  <c r="I7" i="9"/>
  <c r="E40" i="15" l="1"/>
  <c r="E8" s="1"/>
  <c r="E7" i="19"/>
  <c r="I7" s="1"/>
  <c r="M7" s="1"/>
  <c r="Q7" s="1"/>
  <c r="D10"/>
  <c r="D6" i="15"/>
  <c r="E9" i="11"/>
  <c r="E9" i="19" s="1"/>
  <c r="I9" s="1"/>
  <c r="M9" s="1"/>
  <c r="Q9" s="1"/>
  <c r="Q11" s="1"/>
  <c r="D25" i="11"/>
  <c r="D24"/>
  <c r="I33" i="10"/>
  <c r="E25" i="11" s="1"/>
  <c r="D55" i="9"/>
  <c r="E11" i="11"/>
  <c r="E35" i="9"/>
  <c r="E34"/>
  <c r="D11" i="11"/>
  <c r="D7" i="15" s="1"/>
  <c r="F53" i="9"/>
  <c r="E13" i="11" s="1"/>
  <c r="D56" i="9"/>
  <c r="D13" i="15"/>
  <c r="E13"/>
  <c r="L35" i="10"/>
  <c r="I32"/>
  <c r="E24" i="11" s="1"/>
  <c r="C25" i="10"/>
  <c r="E25" s="1"/>
  <c r="F22" i="11" s="1"/>
  <c r="F15" i="15" s="1"/>
  <c r="C7" i="10"/>
  <c r="E7" s="1"/>
  <c r="F20" i="11" s="1"/>
  <c r="K35" i="10"/>
  <c r="G34"/>
  <c r="F34"/>
  <c r="E26" i="11" s="1"/>
  <c r="H22" i="9"/>
  <c r="G24"/>
  <c r="C36"/>
  <c r="J6"/>
  <c r="F8" i="11" s="1"/>
  <c r="F8" i="19" s="1"/>
  <c r="J8" s="1"/>
  <c r="N8" s="1"/>
  <c r="R8" s="1"/>
  <c r="J5" i="9"/>
  <c r="F7" i="11" s="1"/>
  <c r="F7" i="19" s="1"/>
  <c r="J7" s="1"/>
  <c r="N7" s="1"/>
  <c r="R7" s="1"/>
  <c r="J7" i="9"/>
  <c r="F9" i="11" s="1"/>
  <c r="F9" i="19" s="1"/>
  <c r="J9" s="1"/>
  <c r="N9" s="1"/>
  <c r="R9" s="1"/>
  <c r="R11" l="1"/>
  <c r="F24" i="15"/>
  <c r="F40" s="1"/>
  <c r="D16"/>
  <c r="E39" s="1"/>
  <c r="E6"/>
  <c r="E13" i="19"/>
  <c r="D15" i="11"/>
  <c r="D15" i="19" s="1"/>
  <c r="D11"/>
  <c r="E11"/>
  <c r="F55" i="9"/>
  <c r="F13" i="11" s="1"/>
  <c r="G24" i="15"/>
  <c r="G40" s="1"/>
  <c r="E16"/>
  <c r="F39" s="1"/>
  <c r="F13"/>
  <c r="F11" i="11"/>
  <c r="E36" i="9"/>
  <c r="C15" i="10"/>
  <c r="E15" s="1"/>
  <c r="E21" i="11" s="1"/>
  <c r="E10"/>
  <c r="K34" i="10"/>
  <c r="F26" i="11" s="1"/>
  <c r="K33" i="10"/>
  <c r="F25" i="11" s="1"/>
  <c r="K32" i="10"/>
  <c r="F24" i="11" s="1"/>
  <c r="H24" i="9"/>
  <c r="D5" i="15" l="1"/>
  <c r="D10" s="1"/>
  <c r="C44" i="10"/>
  <c r="D27" i="11" s="1"/>
  <c r="D17" i="15" s="1"/>
  <c r="F6"/>
  <c r="F13" i="19"/>
  <c r="D91" i="10"/>
  <c r="D32" i="11" s="1"/>
  <c r="D22" i="15" s="1"/>
  <c r="E15" i="11"/>
  <c r="E15" i="19" s="1"/>
  <c r="E10"/>
  <c r="E7" i="15"/>
  <c r="F11" i="19"/>
  <c r="C16" i="10"/>
  <c r="E16" s="1"/>
  <c r="F21" i="11" s="1"/>
  <c r="F10"/>
  <c r="F16" i="15"/>
  <c r="G39" s="1"/>
  <c r="E14"/>
  <c r="C5" i="16" l="1"/>
  <c r="D34" i="11"/>
  <c r="C45" i="10"/>
  <c r="E27" i="11" s="1"/>
  <c r="E17" i="15" s="1"/>
  <c r="D92" i="10"/>
  <c r="E32" i="11" s="1"/>
  <c r="E22" i="15" s="1"/>
  <c r="F15" i="11"/>
  <c r="F15" i="19" s="1"/>
  <c r="F10"/>
  <c r="F7" i="15"/>
  <c r="D26"/>
  <c r="D43" s="1"/>
  <c r="E5"/>
  <c r="E10" s="1"/>
  <c r="D42"/>
  <c r="F14"/>
  <c r="F5" l="1"/>
  <c r="E5" i="16" s="1"/>
  <c r="D5"/>
  <c r="D45" i="15"/>
  <c r="E26"/>
  <c r="E43" s="1"/>
  <c r="C6" i="16"/>
  <c r="C9" s="1"/>
  <c r="E34" i="11"/>
  <c r="D93" i="10"/>
  <c r="F32" i="11" s="1"/>
  <c r="F22" i="15" s="1"/>
  <c r="C46" i="10"/>
  <c r="F27" i="11" s="1"/>
  <c r="F17" i="15" s="1"/>
  <c r="D33"/>
  <c r="E42"/>
  <c r="D6" i="16" l="1"/>
  <c r="D9" s="1"/>
  <c r="E33" i="15"/>
  <c r="F34" i="11"/>
  <c r="F26" i="15"/>
  <c r="F43" s="1"/>
  <c r="F8"/>
  <c r="F10" s="1"/>
  <c r="E45"/>
  <c r="F33" l="1"/>
  <c r="E6" i="16"/>
  <c r="E9" s="1"/>
  <c r="F42" i="15"/>
  <c r="F45" l="1"/>
</calcChain>
</file>

<file path=xl/sharedStrings.xml><?xml version="1.0" encoding="utf-8"?>
<sst xmlns="http://schemas.openxmlformats.org/spreadsheetml/2006/main" count="192" uniqueCount="109">
  <si>
    <t>Income Statement</t>
  </si>
  <si>
    <t>Revenue</t>
  </si>
  <si>
    <t>[42]</t>
  </si>
  <si>
    <t>Expenses</t>
  </si>
  <si>
    <t>Total Expenses</t>
  </si>
  <si>
    <t>Other</t>
  </si>
  <si>
    <t>Year 1</t>
  </si>
  <si>
    <t>Year 2</t>
  </si>
  <si>
    <t>Year 3</t>
  </si>
  <si>
    <t>Last Year's Accounts Payable paid</t>
  </si>
  <si>
    <t>Last Year's Accounts Receivable received</t>
  </si>
  <si>
    <t>Net Cash Flow</t>
  </si>
  <si>
    <t>Last Year's Tax Payable paid/received refund</t>
  </si>
  <si>
    <t>Current Year's Expenses paid</t>
  </si>
  <si>
    <t>Cash Flow Working:</t>
  </si>
  <si>
    <t>Sr. No.</t>
  </si>
  <si>
    <t>Packages</t>
  </si>
  <si>
    <t>Range</t>
  </si>
  <si>
    <t>% of Total Customers</t>
  </si>
  <si>
    <t>[A]</t>
  </si>
  <si>
    <t>Initial Sales Revenue</t>
  </si>
  <si>
    <t>Basic</t>
  </si>
  <si>
    <t>Consulting</t>
  </si>
  <si>
    <t>Full Marketing</t>
  </si>
  <si>
    <t>Customers</t>
  </si>
  <si>
    <t>Average Revenue per Customer</t>
  </si>
  <si>
    <t>Note 1</t>
  </si>
  <si>
    <t>[B]</t>
  </si>
  <si>
    <t>Website hosting</t>
  </si>
  <si>
    <t>Service</t>
  </si>
  <si>
    <t>New customers</t>
  </si>
  <si>
    <t>$ 5 - 9</t>
  </si>
  <si>
    <t>Continued from last year</t>
  </si>
  <si>
    <t>Continued from last  to last year</t>
  </si>
  <si>
    <t>Note 2</t>
  </si>
  <si>
    <t>Assumed Growth for Average Revenue per customer</t>
  </si>
  <si>
    <t>Note 3</t>
  </si>
  <si>
    <t xml:space="preserve">Assumed that Customer is retained for 3 years average </t>
  </si>
  <si>
    <t>[C]</t>
  </si>
  <si>
    <t>Post sale advertising revenue</t>
  </si>
  <si>
    <t>Year</t>
  </si>
  <si>
    <t>[D]</t>
  </si>
  <si>
    <t>Website Advertising Revenue</t>
  </si>
  <si>
    <t>Design Fee</t>
  </si>
  <si>
    <t>Exp</t>
  </si>
  <si>
    <t>Domain Hosting Fee</t>
  </si>
  <si>
    <t>Instant Revenue Promotion</t>
  </si>
  <si>
    <t>Average Expenditure per Customer</t>
  </si>
  <si>
    <t>[E]</t>
  </si>
  <si>
    <t>Credit Card Processing Fees</t>
  </si>
  <si>
    <t>[F]</t>
  </si>
  <si>
    <t>Expenditure</t>
  </si>
  <si>
    <t>[G]</t>
  </si>
  <si>
    <t>New Product acquisition</t>
  </si>
  <si>
    <t>[H]</t>
  </si>
  <si>
    <t>Legal Expenses</t>
  </si>
  <si>
    <t>[I]</t>
  </si>
  <si>
    <t>Salaries</t>
  </si>
  <si>
    <t>Salary</t>
  </si>
  <si>
    <t>CEO</t>
  </si>
  <si>
    <t>CMO</t>
  </si>
  <si>
    <t>CFO</t>
  </si>
  <si>
    <t>Content writer</t>
  </si>
  <si>
    <t>Travelling public speaker</t>
  </si>
  <si>
    <t>[J]</t>
  </si>
  <si>
    <t>Marketing Expenses</t>
  </si>
  <si>
    <t>Website Update Fees</t>
  </si>
  <si>
    <t>Notes</t>
  </si>
  <si>
    <t>New</t>
  </si>
  <si>
    <t>Last year's</t>
  </si>
  <si>
    <t>Last to Last Year's</t>
  </si>
  <si>
    <t>Total</t>
  </si>
  <si>
    <t>Assumed that 15% of sales are affiliate based</t>
  </si>
  <si>
    <t>Assumed that 25% of paid as Affiliate Fees</t>
  </si>
  <si>
    <t>Affiliate Fees</t>
  </si>
  <si>
    <t>%</t>
  </si>
  <si>
    <t>Service revenue</t>
  </si>
  <si>
    <t>Interest revenue</t>
  </si>
  <si>
    <t>Other revenue</t>
  </si>
  <si>
    <t>Total Revenues</t>
  </si>
  <si>
    <t>Below-the-Line Items</t>
  </si>
  <si>
    <t>Income from discontinued operations</t>
  </si>
  <si>
    <t>Effect of accounting changes</t>
  </si>
  <si>
    <t>Extraordinary items</t>
  </si>
  <si>
    <t>Net Income</t>
  </si>
  <si>
    <t>For the Years Ending [Dec 31, 2013 to Dec 31, 2015]</t>
  </si>
  <si>
    <t>Break Even Analysis</t>
  </si>
  <si>
    <t>Net Projected Cost of Sales</t>
  </si>
  <si>
    <t>Net Projected Fixed Costs</t>
  </si>
  <si>
    <t>Net Projected Sales</t>
  </si>
  <si>
    <t>Break Even Sales</t>
  </si>
  <si>
    <t>Current Year's revenue received</t>
  </si>
  <si>
    <t>Bad Debt</t>
  </si>
  <si>
    <t>Office Rent</t>
  </si>
  <si>
    <t>Average Initial Sales Revenue per Customer</t>
  </si>
  <si>
    <t>Web-developer 1</t>
  </si>
  <si>
    <t>Web-developer 2</t>
  </si>
  <si>
    <t>$1,000 - 2,200</t>
  </si>
  <si>
    <t>$2,200 - 3,600</t>
  </si>
  <si>
    <t>$5,000 - 6,000</t>
  </si>
  <si>
    <t>Year  1</t>
  </si>
  <si>
    <t>Sales going to financing (30%)</t>
  </si>
  <si>
    <t>60% going to loan of 12-24 months</t>
  </si>
  <si>
    <t>1/4 opt out and not pay 50 %</t>
  </si>
  <si>
    <t>Bad debt</t>
  </si>
  <si>
    <t>Post Sale Revenue</t>
  </si>
  <si>
    <t>Total Service revenue</t>
  </si>
  <si>
    <t>Sales man</t>
  </si>
  <si>
    <t>StartUpEssential.com Development and Maintenance</t>
  </si>
</sst>
</file>

<file path=xl/styles.xml><?xml version="1.0" encoding="utf-8"?>
<styleSheet xmlns="http://schemas.openxmlformats.org/spreadsheetml/2006/main">
  <numFmts count="5">
    <numFmt numFmtId="41" formatCode="_(* #,##0_);_(* \(#,##0\);_(* &quot;-&quot;_);_(@_)"/>
    <numFmt numFmtId="44" formatCode="_(&quot;$&quot;* #,##0.00_);_(&quot;$&quot;* \(#,##0.00\);_(&quot;$&quot;* &quot;-&quot;??_);_(@_)"/>
    <numFmt numFmtId="164" formatCode="_ * #,##0.00_ ;_ * \-#,##0.00_ ;_ * &quot;-&quot;??_ ;_ @_ "/>
    <numFmt numFmtId="165" formatCode="_ * #,##0_ ;_ * \-#,##0_ ;_ * &quot;-&quot;??_ ;_ @_ "/>
    <numFmt numFmtId="166" formatCode="#,##0_ ;[Red]\-#,##0\ "/>
  </numFmts>
  <fonts count="14">
    <font>
      <sz val="11"/>
      <color theme="1"/>
      <name val="Calibri"/>
      <family val="2"/>
      <scheme val="minor"/>
    </font>
    <font>
      <b/>
      <sz val="11"/>
      <color theme="1"/>
      <name val="Calibri"/>
      <family val="2"/>
      <scheme val="minor"/>
    </font>
    <font>
      <sz val="10"/>
      <name val="Arial"/>
      <family val="2"/>
    </font>
    <font>
      <b/>
      <sz val="16"/>
      <name val="Arial"/>
      <family val="2"/>
    </font>
    <font>
      <b/>
      <sz val="14"/>
      <color indexed="9"/>
      <name val="Arial"/>
      <family val="2"/>
    </font>
    <font>
      <b/>
      <sz val="12"/>
      <name val="Arial"/>
      <family val="2"/>
    </font>
    <font>
      <sz val="2"/>
      <color indexed="9"/>
      <name val="Arial"/>
      <family val="2"/>
    </font>
    <font>
      <b/>
      <sz val="10"/>
      <name val="Arial"/>
      <family val="2"/>
    </font>
    <font>
      <sz val="11"/>
      <color theme="1"/>
      <name val="Calibri"/>
      <family val="2"/>
      <scheme val="minor"/>
    </font>
    <font>
      <b/>
      <sz val="10"/>
      <color theme="0"/>
      <name val="Arial"/>
      <family val="2"/>
    </font>
    <font>
      <b/>
      <sz val="20"/>
      <color theme="3"/>
      <name val="Arial"/>
      <family val="2"/>
    </font>
    <font>
      <b/>
      <sz val="10"/>
      <color indexed="9"/>
      <name val="Arial"/>
      <family val="2"/>
    </font>
    <font>
      <sz val="10"/>
      <color theme="0"/>
      <name val="Arial"/>
      <family val="2"/>
    </font>
    <font>
      <i/>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3"/>
        <bgColor indexed="64"/>
      </patternFill>
    </fill>
  </fills>
  <borders count="12">
    <border>
      <left/>
      <right/>
      <top/>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08">
    <xf numFmtId="0" fontId="0" fillId="0" borderId="0" xfId="0"/>
    <xf numFmtId="0" fontId="1" fillId="0" borderId="0" xfId="0" applyFont="1"/>
    <xf numFmtId="0" fontId="1" fillId="0" borderId="0" xfId="0" applyFont="1" applyAlignment="1">
      <alignment horizontal="center"/>
    </xf>
    <xf numFmtId="0" fontId="2" fillId="0" borderId="0" xfId="0" applyFont="1" applyProtection="1"/>
    <xf numFmtId="0" fontId="2" fillId="0" borderId="0" xfId="0" applyFont="1" applyBorder="1" applyProtection="1"/>
    <xf numFmtId="0" fontId="2" fillId="0" borderId="7" xfId="0" applyFont="1" applyBorder="1" applyProtection="1"/>
    <xf numFmtId="41" fontId="9" fillId="4" borderId="4" xfId="0" applyNumberFormat="1" applyFont="1" applyFill="1" applyBorder="1" applyProtection="1"/>
    <xf numFmtId="0" fontId="7" fillId="0" borderId="7" xfId="0" applyFont="1" applyBorder="1" applyProtection="1"/>
    <xf numFmtId="41" fontId="2" fillId="0" borderId="0" xfId="3" applyNumberFormat="1" applyFont="1" applyBorder="1" applyProtection="1"/>
    <xf numFmtId="41" fontId="9" fillId="0" borderId="7" xfId="0" applyNumberFormat="1" applyFont="1" applyFill="1" applyBorder="1" applyProtection="1"/>
    <xf numFmtId="0" fontId="0" fillId="0" borderId="0" xfId="0" applyAlignment="1">
      <alignment horizontal="center"/>
    </xf>
    <xf numFmtId="10" fontId="0" fillId="0" borderId="0" xfId="0" applyNumberFormat="1"/>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10" fontId="1" fillId="0" borderId="3" xfId="0" applyNumberFormat="1" applyFont="1" applyBorder="1" applyAlignment="1">
      <alignment horizontal="center"/>
    </xf>
    <xf numFmtId="0" fontId="0" fillId="0" borderId="0" xfId="0" applyAlignment="1">
      <alignment wrapText="1"/>
    </xf>
    <xf numFmtId="0" fontId="0" fillId="0" borderId="3" xfId="0" applyFill="1" applyBorder="1" applyAlignment="1">
      <alignment horizontal="center"/>
    </xf>
    <xf numFmtId="0" fontId="0" fillId="0" borderId="0" xfId="0" applyAlignment="1">
      <alignment horizontal="center" wrapText="1"/>
    </xf>
    <xf numFmtId="0" fontId="0" fillId="0" borderId="10" xfId="0" applyBorder="1" applyAlignment="1">
      <alignment horizontal="center"/>
    </xf>
    <xf numFmtId="0" fontId="0" fillId="0" borderId="10" xfId="0" applyBorder="1" applyAlignment="1">
      <alignment horizontal="center" wrapText="1"/>
    </xf>
    <xf numFmtId="165" fontId="0" fillId="0" borderId="0" xfId="3" applyNumberFormat="1" applyFont="1" applyAlignment="1">
      <alignment horizontal="center"/>
    </xf>
    <xf numFmtId="1" fontId="0" fillId="0" borderId="0" xfId="0" applyNumberFormat="1" applyAlignment="1">
      <alignment horizontal="center"/>
    </xf>
    <xf numFmtId="0" fontId="0" fillId="0" borderId="10" xfId="0" applyBorder="1"/>
    <xf numFmtId="0" fontId="0" fillId="0" borderId="0"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0" xfId="0" applyBorder="1"/>
    <xf numFmtId="0" fontId="1" fillId="0" borderId="9" xfId="0" applyFont="1" applyBorder="1" applyAlignment="1">
      <alignment horizontal="center"/>
    </xf>
    <xf numFmtId="0" fontId="0" fillId="0" borderId="0" xfId="0" applyFont="1"/>
    <xf numFmtId="165" fontId="0" fillId="0" borderId="0" xfId="3" applyNumberFormat="1" applyFont="1"/>
    <xf numFmtId="165" fontId="0" fillId="0" borderId="2" xfId="3" applyNumberFormat="1" applyFont="1" applyBorder="1"/>
    <xf numFmtId="165" fontId="0" fillId="0" borderId="0" xfId="3" applyNumberFormat="1" applyFont="1" applyBorder="1"/>
    <xf numFmtId="165" fontId="0" fillId="0" borderId="10" xfId="3" applyNumberFormat="1" applyFont="1" applyBorder="1"/>
    <xf numFmtId="165" fontId="0" fillId="0" borderId="9" xfId="3" applyNumberFormat="1" applyFont="1" applyBorder="1" applyAlignment="1">
      <alignment horizontal="center"/>
    </xf>
    <xf numFmtId="0" fontId="1" fillId="0" borderId="0" xfId="0" applyFont="1" applyAlignment="1">
      <alignment wrapText="1"/>
    </xf>
    <xf numFmtId="165" fontId="0" fillId="0" borderId="3" xfId="0" applyNumberFormat="1" applyBorder="1"/>
    <xf numFmtId="3" fontId="0" fillId="0" borderId="0" xfId="0" applyNumberFormat="1"/>
    <xf numFmtId="3" fontId="0" fillId="0" borderId="10" xfId="0" applyNumberFormat="1" applyBorder="1"/>
    <xf numFmtId="165" fontId="0" fillId="0" borderId="10" xfId="3" applyNumberFormat="1" applyFont="1" applyBorder="1" applyAlignment="1">
      <alignment horizontal="center"/>
    </xf>
    <xf numFmtId="0" fontId="2" fillId="0" borderId="0" xfId="1" applyFont="1" applyProtection="1"/>
    <xf numFmtId="0" fontId="2" fillId="0" borderId="0" xfId="1" applyFont="1" applyAlignment="1" applyProtection="1">
      <alignment horizontal="left"/>
    </xf>
    <xf numFmtId="0" fontId="2" fillId="0" borderId="0" xfId="1" applyFont="1" applyAlignment="1" applyProtection="1"/>
    <xf numFmtId="0" fontId="2" fillId="0" borderId="0" xfId="1" applyFont="1" applyAlignment="1" applyProtection="1">
      <protection locked="0"/>
    </xf>
    <xf numFmtId="41" fontId="2" fillId="0" borderId="1" xfId="2" applyNumberFormat="1" applyFont="1" applyBorder="1" applyAlignment="1" applyProtection="1">
      <protection locked="0"/>
    </xf>
    <xf numFmtId="41" fontId="5" fillId="2" borderId="2" xfId="1" applyNumberFormat="1" applyFont="1" applyFill="1" applyBorder="1" applyProtection="1"/>
    <xf numFmtId="0" fontId="6" fillId="0" borderId="0" xfId="1" applyFont="1" applyAlignment="1" applyProtection="1">
      <alignment horizontal="right"/>
    </xf>
    <xf numFmtId="0" fontId="2" fillId="0" borderId="0" xfId="1" applyFont="1" applyBorder="1" applyProtection="1">
      <protection locked="0"/>
    </xf>
    <xf numFmtId="0" fontId="2" fillId="0" borderId="0" xfId="1" applyFont="1" applyBorder="1" applyAlignment="1" applyProtection="1">
      <protection locked="0"/>
    </xf>
    <xf numFmtId="0" fontId="4" fillId="4" borderId="0" xfId="1" applyFont="1" applyFill="1" applyAlignment="1" applyProtection="1">
      <protection locked="0"/>
    </xf>
    <xf numFmtId="0" fontId="4" fillId="4" borderId="0" xfId="1" applyFont="1" applyFill="1" applyAlignment="1" applyProtection="1"/>
    <xf numFmtId="41" fontId="5" fillId="3" borderId="3" xfId="1" applyNumberFormat="1" applyFont="1" applyFill="1" applyBorder="1" applyProtection="1"/>
    <xf numFmtId="0" fontId="11" fillId="4" borderId="0" xfId="1" applyFont="1" applyFill="1" applyAlignment="1" applyProtection="1">
      <alignment horizontal="center"/>
      <protection locked="0"/>
    </xf>
    <xf numFmtId="0" fontId="2" fillId="0" borderId="6" xfId="0" applyFont="1" applyBorder="1" applyProtection="1"/>
    <xf numFmtId="0" fontId="2" fillId="0" borderId="5" xfId="0" applyFont="1" applyBorder="1" applyProtection="1"/>
    <xf numFmtId="0" fontId="2" fillId="0" borderId="8" xfId="0" applyFont="1" applyBorder="1" applyProtection="1"/>
    <xf numFmtId="166" fontId="7" fillId="0" borderId="3" xfId="0" applyNumberFormat="1" applyFont="1" applyBorder="1" applyProtection="1"/>
    <xf numFmtId="165" fontId="2" fillId="0" borderId="0" xfId="3" applyNumberFormat="1" applyFont="1" applyBorder="1" applyProtection="1"/>
    <xf numFmtId="165" fontId="0" fillId="0" borderId="0" xfId="0" applyNumberFormat="1"/>
    <xf numFmtId="41" fontId="12" fillId="0" borderId="0" xfId="2" applyNumberFormat="1" applyFont="1" applyBorder="1" applyAlignment="1" applyProtection="1">
      <protection locked="0"/>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xf numFmtId="3" fontId="0" fillId="0" borderId="0" xfId="0" applyNumberFormat="1" applyBorder="1"/>
    <xf numFmtId="0" fontId="0" fillId="0" borderId="0" xfId="0" applyBorder="1" applyAlignment="1">
      <alignment horizontal="center" wrapText="1"/>
    </xf>
    <xf numFmtId="0" fontId="1" fillId="0" borderId="0" xfId="0" applyFont="1" applyBorder="1" applyAlignment="1">
      <alignment vertical="center"/>
    </xf>
    <xf numFmtId="0" fontId="7" fillId="0" borderId="0" xfId="1" applyFont="1" applyAlignment="1" applyProtection="1">
      <protection locked="0"/>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165" fontId="1" fillId="0" borderId="3" xfId="0" applyNumberFormat="1" applyFont="1" applyBorder="1"/>
    <xf numFmtId="0" fontId="0" fillId="0" borderId="11" xfId="0" applyFont="1" applyBorder="1"/>
    <xf numFmtId="0" fontId="13" fillId="0" borderId="0" xfId="0" applyFont="1"/>
    <xf numFmtId="0" fontId="0" fillId="0" borderId="11" xfId="0" applyBorder="1"/>
    <xf numFmtId="0" fontId="1" fillId="0" borderId="11" xfId="0" applyFont="1" applyBorder="1"/>
    <xf numFmtId="0" fontId="1" fillId="0" borderId="2" xfId="0" applyFont="1" applyBorder="1" applyAlignment="1"/>
    <xf numFmtId="0" fontId="1" fillId="0" borderId="10" xfId="0" applyFont="1" applyBorder="1" applyAlignment="1"/>
    <xf numFmtId="0" fontId="4" fillId="4" borderId="0" xfId="0" applyFont="1" applyFill="1" applyAlignment="1" applyProtection="1">
      <alignment horizontal="center"/>
    </xf>
    <xf numFmtId="0" fontId="11" fillId="4" borderId="0" xfId="1" applyFont="1" applyFill="1" applyAlignment="1" applyProtection="1">
      <alignment horizontal="center"/>
      <protection locked="0"/>
    </xf>
    <xf numFmtId="0" fontId="5" fillId="2" borderId="0" xfId="1" applyFont="1" applyFill="1" applyAlignment="1" applyProtection="1">
      <alignment horizontal="left"/>
    </xf>
    <xf numFmtId="0" fontId="4" fillId="4" borderId="0" xfId="1" applyFont="1" applyFill="1" applyAlignment="1" applyProtection="1">
      <alignment horizontal="left"/>
    </xf>
    <xf numFmtId="0" fontId="5" fillId="3" borderId="0" xfId="1" applyFont="1" applyFill="1" applyAlignment="1" applyProtection="1">
      <alignment horizontal="left"/>
    </xf>
    <xf numFmtId="0" fontId="3" fillId="0" borderId="0" xfId="1" applyFont="1" applyAlignment="1" applyProtection="1">
      <alignment horizontal="left" vertical="center"/>
      <protection locked="0"/>
    </xf>
    <xf numFmtId="0" fontId="10" fillId="0" borderId="0" xfId="1" applyFont="1" applyAlignment="1" applyProtection="1">
      <alignment horizontal="center" vertical="center"/>
    </xf>
    <xf numFmtId="0" fontId="2" fillId="0" borderId="0" xfId="1" applyFont="1" applyFill="1" applyAlignment="1" applyProtection="1">
      <alignment horizontal="right"/>
      <protection locked="0"/>
    </xf>
    <xf numFmtId="165" fontId="0" fillId="0" borderId="2" xfId="3" applyNumberFormat="1" applyFont="1" applyBorder="1" applyAlignment="1">
      <alignment horizontal="center"/>
    </xf>
    <xf numFmtId="165" fontId="0" fillId="0" borderId="10" xfId="3" applyNumberFormat="1" applyFont="1" applyBorder="1" applyAlignment="1">
      <alignment horizontal="center"/>
    </xf>
    <xf numFmtId="165" fontId="0" fillId="0" borderId="0" xfId="3" applyNumberFormat="1" applyFont="1" applyBorder="1" applyAlignment="1">
      <alignment horizont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xf>
    <xf numFmtId="0" fontId="1" fillId="0" borderId="0" xfId="0" applyFont="1" applyAlignment="1">
      <alignment horizontal="center"/>
    </xf>
    <xf numFmtId="0" fontId="1" fillId="0" borderId="0" xfId="0" applyFont="1" applyBorder="1" applyAlignment="1">
      <alignment horizontal="center" vertical="center"/>
    </xf>
    <xf numFmtId="9" fontId="1" fillId="0" borderId="2" xfId="4" applyFont="1" applyBorder="1" applyAlignment="1">
      <alignment horizontal="center" vertical="center"/>
    </xf>
    <xf numFmtId="9" fontId="1" fillId="0" borderId="10" xfId="4" applyFont="1" applyBorder="1" applyAlignment="1">
      <alignment horizontal="center" vertical="center"/>
    </xf>
    <xf numFmtId="9" fontId="0" fillId="0" borderId="0" xfId="0" applyNumberFormat="1" applyFill="1" applyAlignment="1">
      <alignment horizontal="center"/>
    </xf>
    <xf numFmtId="9" fontId="0" fillId="0" borderId="10" xfId="0" applyNumberFormat="1" applyFill="1" applyBorder="1" applyAlignment="1">
      <alignment horizontal="center"/>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0" xfId="0" applyFont="1" applyFill="1" applyBorder="1" applyAlignment="1">
      <alignment horizontal="center" vertical="center" wrapText="1"/>
    </xf>
    <xf numFmtId="0" fontId="0" fillId="0" borderId="0" xfId="0" applyFill="1" applyAlignment="1">
      <alignment horizontal="center"/>
    </xf>
    <xf numFmtId="10" fontId="0" fillId="0" borderId="0" xfId="0" applyNumberFormat="1" applyFill="1"/>
    <xf numFmtId="10" fontId="1" fillId="0" borderId="3" xfId="0" applyNumberFormat="1" applyFont="1" applyFill="1" applyBorder="1" applyAlignment="1">
      <alignment horizontal="center"/>
    </xf>
    <xf numFmtId="0" fontId="0" fillId="0" borderId="0" xfId="0" applyFill="1"/>
    <xf numFmtId="9" fontId="1" fillId="0" borderId="11" xfId="0" applyNumberFormat="1" applyFont="1" applyFill="1" applyBorder="1" applyAlignment="1">
      <alignment horizontal="center"/>
    </xf>
  </cellXfs>
  <cellStyles count="5">
    <cellStyle name="Comma" xfId="3" builtinId="3"/>
    <cellStyle name="Currency 2" xfId="2"/>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485775</xdr:colOff>
      <xdr:row>12</xdr:row>
      <xdr:rowOff>104775</xdr:rowOff>
    </xdr:from>
    <xdr:to>
      <xdr:col>17</xdr:col>
      <xdr:colOff>514350</xdr:colOff>
      <xdr:row>22</xdr:row>
      <xdr:rowOff>133350</xdr:rowOff>
    </xdr:to>
    <xdr:sp macro="" textlink="">
      <xdr:nvSpPr>
        <xdr:cNvPr id="2" name="TextBox 1"/>
        <xdr:cNvSpPr txBox="1"/>
      </xdr:nvSpPr>
      <xdr:spPr>
        <a:xfrm>
          <a:off x="7200900" y="2390775"/>
          <a:ext cx="4905375"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a:t>The</a:t>
          </a:r>
          <a:r>
            <a:rPr lang="en-IN" sz="1100" baseline="0"/>
            <a:t> bad debt represent the money which might or might not get realized from the customers. </a:t>
          </a:r>
        </a:p>
        <a:p>
          <a:r>
            <a:rPr lang="en-IN" sz="1100" baseline="0"/>
            <a:t>The current scenario is customers will be less, if we are going to take away the "lending factor".</a:t>
          </a:r>
        </a:p>
        <a:p>
          <a:r>
            <a:rPr lang="en-IN" sz="1100" baseline="0"/>
            <a:t>The "accounts receivables" or the money that has to be obtained from the customers who opted for loan process can be factored out by selling these "accounts receivable" to FACTOR companies, who will be taking these receivables and discount a marginal amount and return us back the money. This will ensure in our continous cash flow. </a:t>
          </a:r>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G47"/>
  <sheetViews>
    <sheetView showGridLines="0" tabSelected="1" topLeftCell="A12" workbookViewId="0">
      <selection activeCell="F24" sqref="F24"/>
    </sheetView>
  </sheetViews>
  <sheetFormatPr defaultRowHeight="12.75"/>
  <cols>
    <col min="1" max="1" width="2.7109375" style="40" customWidth="1"/>
    <col min="2" max="2" width="6.140625" style="40" customWidth="1"/>
    <col min="3" max="3" width="42.85546875" style="40" customWidth="1"/>
    <col min="4" max="6" width="17.7109375" style="40" customWidth="1"/>
    <col min="7" max="7" width="9.140625" style="40"/>
    <col min="8" max="8" width="10.7109375" style="40" bestFit="1" customWidth="1"/>
    <col min="9" max="256" width="9.140625" style="40"/>
    <col min="257" max="257" width="2.7109375" style="40" customWidth="1"/>
    <col min="258" max="258" width="6.140625" style="40" customWidth="1"/>
    <col min="259" max="259" width="42.85546875" style="40" customWidth="1"/>
    <col min="260" max="261" width="17.7109375" style="40" customWidth="1"/>
    <col min="262" max="262" width="2.7109375" style="40" customWidth="1"/>
    <col min="263" max="512" width="9.140625" style="40"/>
    <col min="513" max="513" width="2.7109375" style="40" customWidth="1"/>
    <col min="514" max="514" width="6.140625" style="40" customWidth="1"/>
    <col min="515" max="515" width="42.85546875" style="40" customWidth="1"/>
    <col min="516" max="517" width="17.7109375" style="40" customWidth="1"/>
    <col min="518" max="518" width="2.7109375" style="40" customWidth="1"/>
    <col min="519" max="768" width="9.140625" style="40"/>
    <col min="769" max="769" width="2.7109375" style="40" customWidth="1"/>
    <col min="770" max="770" width="6.140625" style="40" customWidth="1"/>
    <col min="771" max="771" width="42.85546875" style="40" customWidth="1"/>
    <col min="772" max="773" width="17.7109375" style="40" customWidth="1"/>
    <col min="774" max="774" width="2.7109375" style="40" customWidth="1"/>
    <col min="775" max="1024" width="9.140625" style="40"/>
    <col min="1025" max="1025" width="2.7109375" style="40" customWidth="1"/>
    <col min="1026" max="1026" width="6.140625" style="40" customWidth="1"/>
    <col min="1027" max="1027" width="42.85546875" style="40" customWidth="1"/>
    <col min="1028" max="1029" width="17.7109375" style="40" customWidth="1"/>
    <col min="1030" max="1030" width="2.7109375" style="40" customWidth="1"/>
    <col min="1031" max="1280" width="9.140625" style="40"/>
    <col min="1281" max="1281" width="2.7109375" style="40" customWidth="1"/>
    <col min="1282" max="1282" width="6.140625" style="40" customWidth="1"/>
    <col min="1283" max="1283" width="42.85546875" style="40" customWidth="1"/>
    <col min="1284" max="1285" width="17.7109375" style="40" customWidth="1"/>
    <col min="1286" max="1286" width="2.7109375" style="40" customWidth="1"/>
    <col min="1287" max="1536" width="9.140625" style="40"/>
    <col min="1537" max="1537" width="2.7109375" style="40" customWidth="1"/>
    <col min="1538" max="1538" width="6.140625" style="40" customWidth="1"/>
    <col min="1539" max="1539" width="42.85546875" style="40" customWidth="1"/>
    <col min="1540" max="1541" width="17.7109375" style="40" customWidth="1"/>
    <col min="1542" max="1542" width="2.7109375" style="40" customWidth="1"/>
    <col min="1543" max="1792" width="9.140625" style="40"/>
    <col min="1793" max="1793" width="2.7109375" style="40" customWidth="1"/>
    <col min="1794" max="1794" width="6.140625" style="40" customWidth="1"/>
    <col min="1795" max="1795" width="42.85546875" style="40" customWidth="1"/>
    <col min="1796" max="1797" width="17.7109375" style="40" customWidth="1"/>
    <col min="1798" max="1798" width="2.7109375" style="40" customWidth="1"/>
    <col min="1799" max="2048" width="9.140625" style="40"/>
    <col min="2049" max="2049" width="2.7109375" style="40" customWidth="1"/>
    <col min="2050" max="2050" width="6.140625" style="40" customWidth="1"/>
    <col min="2051" max="2051" width="42.85546875" style="40" customWidth="1"/>
    <col min="2052" max="2053" width="17.7109375" style="40" customWidth="1"/>
    <col min="2054" max="2054" width="2.7109375" style="40" customWidth="1"/>
    <col min="2055" max="2304" width="9.140625" style="40"/>
    <col min="2305" max="2305" width="2.7109375" style="40" customWidth="1"/>
    <col min="2306" max="2306" width="6.140625" style="40" customWidth="1"/>
    <col min="2307" max="2307" width="42.85546875" style="40" customWidth="1"/>
    <col min="2308" max="2309" width="17.7109375" style="40" customWidth="1"/>
    <col min="2310" max="2310" width="2.7109375" style="40" customWidth="1"/>
    <col min="2311" max="2560" width="9.140625" style="40"/>
    <col min="2561" max="2561" width="2.7109375" style="40" customWidth="1"/>
    <col min="2562" max="2562" width="6.140625" style="40" customWidth="1"/>
    <col min="2563" max="2563" width="42.85546875" style="40" customWidth="1"/>
    <col min="2564" max="2565" width="17.7109375" style="40" customWidth="1"/>
    <col min="2566" max="2566" width="2.7109375" style="40" customWidth="1"/>
    <col min="2567" max="2816" width="9.140625" style="40"/>
    <col min="2817" max="2817" width="2.7109375" style="40" customWidth="1"/>
    <col min="2818" max="2818" width="6.140625" style="40" customWidth="1"/>
    <col min="2819" max="2819" width="42.85546875" style="40" customWidth="1"/>
    <col min="2820" max="2821" width="17.7109375" style="40" customWidth="1"/>
    <col min="2822" max="2822" width="2.7109375" style="40" customWidth="1"/>
    <col min="2823" max="3072" width="9.140625" style="40"/>
    <col min="3073" max="3073" width="2.7109375" style="40" customWidth="1"/>
    <col min="3074" max="3074" width="6.140625" style="40" customWidth="1"/>
    <col min="3075" max="3075" width="42.85546875" style="40" customWidth="1"/>
    <col min="3076" max="3077" width="17.7109375" style="40" customWidth="1"/>
    <col min="3078" max="3078" width="2.7109375" style="40" customWidth="1"/>
    <col min="3079" max="3328" width="9.140625" style="40"/>
    <col min="3329" max="3329" width="2.7109375" style="40" customWidth="1"/>
    <col min="3330" max="3330" width="6.140625" style="40" customWidth="1"/>
    <col min="3331" max="3331" width="42.85546875" style="40" customWidth="1"/>
    <col min="3332" max="3333" width="17.7109375" style="40" customWidth="1"/>
    <col min="3334" max="3334" width="2.7109375" style="40" customWidth="1"/>
    <col min="3335" max="3584" width="9.140625" style="40"/>
    <col min="3585" max="3585" width="2.7109375" style="40" customWidth="1"/>
    <col min="3586" max="3586" width="6.140625" style="40" customWidth="1"/>
    <col min="3587" max="3587" width="42.85546875" style="40" customWidth="1"/>
    <col min="3588" max="3589" width="17.7109375" style="40" customWidth="1"/>
    <col min="3590" max="3590" width="2.7109375" style="40" customWidth="1"/>
    <col min="3591" max="3840" width="9.140625" style="40"/>
    <col min="3841" max="3841" width="2.7109375" style="40" customWidth="1"/>
    <col min="3842" max="3842" width="6.140625" style="40" customWidth="1"/>
    <col min="3843" max="3843" width="42.85546875" style="40" customWidth="1"/>
    <col min="3844" max="3845" width="17.7109375" style="40" customWidth="1"/>
    <col min="3846" max="3846" width="2.7109375" style="40" customWidth="1"/>
    <col min="3847" max="4096" width="9.140625" style="40"/>
    <col min="4097" max="4097" width="2.7109375" style="40" customWidth="1"/>
    <col min="4098" max="4098" width="6.140625" style="40" customWidth="1"/>
    <col min="4099" max="4099" width="42.85546875" style="40" customWidth="1"/>
    <col min="4100" max="4101" width="17.7109375" style="40" customWidth="1"/>
    <col min="4102" max="4102" width="2.7109375" style="40" customWidth="1"/>
    <col min="4103" max="4352" width="9.140625" style="40"/>
    <col min="4353" max="4353" width="2.7109375" style="40" customWidth="1"/>
    <col min="4354" max="4354" width="6.140625" style="40" customWidth="1"/>
    <col min="4355" max="4355" width="42.85546875" style="40" customWidth="1"/>
    <col min="4356" max="4357" width="17.7109375" style="40" customWidth="1"/>
    <col min="4358" max="4358" width="2.7109375" style="40" customWidth="1"/>
    <col min="4359" max="4608" width="9.140625" style="40"/>
    <col min="4609" max="4609" width="2.7109375" style="40" customWidth="1"/>
    <col min="4610" max="4610" width="6.140625" style="40" customWidth="1"/>
    <col min="4611" max="4611" width="42.85546875" style="40" customWidth="1"/>
    <col min="4612" max="4613" width="17.7109375" style="40" customWidth="1"/>
    <col min="4614" max="4614" width="2.7109375" style="40" customWidth="1"/>
    <col min="4615" max="4864" width="9.140625" style="40"/>
    <col min="4865" max="4865" width="2.7109375" style="40" customWidth="1"/>
    <col min="4866" max="4866" width="6.140625" style="40" customWidth="1"/>
    <col min="4867" max="4867" width="42.85546875" style="40" customWidth="1"/>
    <col min="4868" max="4869" width="17.7109375" style="40" customWidth="1"/>
    <col min="4870" max="4870" width="2.7109375" style="40" customWidth="1"/>
    <col min="4871" max="5120" width="9.140625" style="40"/>
    <col min="5121" max="5121" width="2.7109375" style="40" customWidth="1"/>
    <col min="5122" max="5122" width="6.140625" style="40" customWidth="1"/>
    <col min="5123" max="5123" width="42.85546875" style="40" customWidth="1"/>
    <col min="5124" max="5125" width="17.7109375" style="40" customWidth="1"/>
    <col min="5126" max="5126" width="2.7109375" style="40" customWidth="1"/>
    <col min="5127" max="5376" width="9.140625" style="40"/>
    <col min="5377" max="5377" width="2.7109375" style="40" customWidth="1"/>
    <col min="5378" max="5378" width="6.140625" style="40" customWidth="1"/>
    <col min="5379" max="5379" width="42.85546875" style="40" customWidth="1"/>
    <col min="5380" max="5381" width="17.7109375" style="40" customWidth="1"/>
    <col min="5382" max="5382" width="2.7109375" style="40" customWidth="1"/>
    <col min="5383" max="5632" width="9.140625" style="40"/>
    <col min="5633" max="5633" width="2.7109375" style="40" customWidth="1"/>
    <col min="5634" max="5634" width="6.140625" style="40" customWidth="1"/>
    <col min="5635" max="5635" width="42.85546875" style="40" customWidth="1"/>
    <col min="5636" max="5637" width="17.7109375" style="40" customWidth="1"/>
    <col min="5638" max="5638" width="2.7109375" style="40" customWidth="1"/>
    <col min="5639" max="5888" width="9.140625" style="40"/>
    <col min="5889" max="5889" width="2.7109375" style="40" customWidth="1"/>
    <col min="5890" max="5890" width="6.140625" style="40" customWidth="1"/>
    <col min="5891" max="5891" width="42.85546875" style="40" customWidth="1"/>
    <col min="5892" max="5893" width="17.7109375" style="40" customWidth="1"/>
    <col min="5894" max="5894" width="2.7109375" style="40" customWidth="1"/>
    <col min="5895" max="6144" width="9.140625" style="40"/>
    <col min="6145" max="6145" width="2.7109375" style="40" customWidth="1"/>
    <col min="6146" max="6146" width="6.140625" style="40" customWidth="1"/>
    <col min="6147" max="6147" width="42.85546875" style="40" customWidth="1"/>
    <col min="6148" max="6149" width="17.7109375" style="40" customWidth="1"/>
    <col min="6150" max="6150" width="2.7109375" style="40" customWidth="1"/>
    <col min="6151" max="6400" width="9.140625" style="40"/>
    <col min="6401" max="6401" width="2.7109375" style="40" customWidth="1"/>
    <col min="6402" max="6402" width="6.140625" style="40" customWidth="1"/>
    <col min="6403" max="6403" width="42.85546875" style="40" customWidth="1"/>
    <col min="6404" max="6405" width="17.7109375" style="40" customWidth="1"/>
    <col min="6406" max="6406" width="2.7109375" style="40" customWidth="1"/>
    <col min="6407" max="6656" width="9.140625" style="40"/>
    <col min="6657" max="6657" width="2.7109375" style="40" customWidth="1"/>
    <col min="6658" max="6658" width="6.140625" style="40" customWidth="1"/>
    <col min="6659" max="6659" width="42.85546875" style="40" customWidth="1"/>
    <col min="6660" max="6661" width="17.7109375" style="40" customWidth="1"/>
    <col min="6662" max="6662" width="2.7109375" style="40" customWidth="1"/>
    <col min="6663" max="6912" width="9.140625" style="40"/>
    <col min="6913" max="6913" width="2.7109375" style="40" customWidth="1"/>
    <col min="6914" max="6914" width="6.140625" style="40" customWidth="1"/>
    <col min="6915" max="6915" width="42.85546875" style="40" customWidth="1"/>
    <col min="6916" max="6917" width="17.7109375" style="40" customWidth="1"/>
    <col min="6918" max="6918" width="2.7109375" style="40" customWidth="1"/>
    <col min="6919" max="7168" width="9.140625" style="40"/>
    <col min="7169" max="7169" width="2.7109375" style="40" customWidth="1"/>
    <col min="7170" max="7170" width="6.140625" style="40" customWidth="1"/>
    <col min="7171" max="7171" width="42.85546875" style="40" customWidth="1"/>
    <col min="7172" max="7173" width="17.7109375" style="40" customWidth="1"/>
    <col min="7174" max="7174" width="2.7109375" style="40" customWidth="1"/>
    <col min="7175" max="7424" width="9.140625" style="40"/>
    <col min="7425" max="7425" width="2.7109375" style="40" customWidth="1"/>
    <col min="7426" max="7426" width="6.140625" style="40" customWidth="1"/>
    <col min="7427" max="7427" width="42.85546875" style="40" customWidth="1"/>
    <col min="7428" max="7429" width="17.7109375" style="40" customWidth="1"/>
    <col min="7430" max="7430" width="2.7109375" style="40" customWidth="1"/>
    <col min="7431" max="7680" width="9.140625" style="40"/>
    <col min="7681" max="7681" width="2.7109375" style="40" customWidth="1"/>
    <col min="7682" max="7682" width="6.140625" style="40" customWidth="1"/>
    <col min="7683" max="7683" width="42.85546875" style="40" customWidth="1"/>
    <col min="7684" max="7685" width="17.7109375" style="40" customWidth="1"/>
    <col min="7686" max="7686" width="2.7109375" style="40" customWidth="1"/>
    <col min="7687" max="7936" width="9.140625" style="40"/>
    <col min="7937" max="7937" width="2.7109375" style="40" customWidth="1"/>
    <col min="7938" max="7938" width="6.140625" style="40" customWidth="1"/>
    <col min="7939" max="7939" width="42.85546875" style="40" customWidth="1"/>
    <col min="7940" max="7941" width="17.7109375" style="40" customWidth="1"/>
    <col min="7942" max="7942" width="2.7109375" style="40" customWidth="1"/>
    <col min="7943" max="8192" width="9.140625" style="40"/>
    <col min="8193" max="8193" width="2.7109375" style="40" customWidth="1"/>
    <col min="8194" max="8194" width="6.140625" style="40" customWidth="1"/>
    <col min="8195" max="8195" width="42.85546875" style="40" customWidth="1"/>
    <col min="8196" max="8197" width="17.7109375" style="40" customWidth="1"/>
    <col min="8198" max="8198" width="2.7109375" style="40" customWidth="1"/>
    <col min="8199" max="8448" width="9.140625" style="40"/>
    <col min="8449" max="8449" width="2.7109375" style="40" customWidth="1"/>
    <col min="8450" max="8450" width="6.140625" style="40" customWidth="1"/>
    <col min="8451" max="8451" width="42.85546875" style="40" customWidth="1"/>
    <col min="8452" max="8453" width="17.7109375" style="40" customWidth="1"/>
    <col min="8454" max="8454" width="2.7109375" style="40" customWidth="1"/>
    <col min="8455" max="8704" width="9.140625" style="40"/>
    <col min="8705" max="8705" width="2.7109375" style="40" customWidth="1"/>
    <col min="8706" max="8706" width="6.140625" style="40" customWidth="1"/>
    <col min="8707" max="8707" width="42.85546875" style="40" customWidth="1"/>
    <col min="8708" max="8709" width="17.7109375" style="40" customWidth="1"/>
    <col min="8710" max="8710" width="2.7109375" style="40" customWidth="1"/>
    <col min="8711" max="8960" width="9.140625" style="40"/>
    <col min="8961" max="8961" width="2.7109375" style="40" customWidth="1"/>
    <col min="8962" max="8962" width="6.140625" style="40" customWidth="1"/>
    <col min="8963" max="8963" width="42.85546875" style="40" customWidth="1"/>
    <col min="8964" max="8965" width="17.7109375" style="40" customWidth="1"/>
    <col min="8966" max="8966" width="2.7109375" style="40" customWidth="1"/>
    <col min="8967" max="9216" width="9.140625" style="40"/>
    <col min="9217" max="9217" width="2.7109375" style="40" customWidth="1"/>
    <col min="9218" max="9218" width="6.140625" style="40" customWidth="1"/>
    <col min="9219" max="9219" width="42.85546875" style="40" customWidth="1"/>
    <col min="9220" max="9221" width="17.7109375" style="40" customWidth="1"/>
    <col min="9222" max="9222" width="2.7109375" style="40" customWidth="1"/>
    <col min="9223" max="9472" width="9.140625" style="40"/>
    <col min="9473" max="9473" width="2.7109375" style="40" customWidth="1"/>
    <col min="9474" max="9474" width="6.140625" style="40" customWidth="1"/>
    <col min="9475" max="9475" width="42.85546875" style="40" customWidth="1"/>
    <col min="9476" max="9477" width="17.7109375" style="40" customWidth="1"/>
    <col min="9478" max="9478" width="2.7109375" style="40" customWidth="1"/>
    <col min="9479" max="9728" width="9.140625" style="40"/>
    <col min="9729" max="9729" width="2.7109375" style="40" customWidth="1"/>
    <col min="9730" max="9730" width="6.140625" style="40" customWidth="1"/>
    <col min="9731" max="9731" width="42.85546875" style="40" customWidth="1"/>
    <col min="9732" max="9733" width="17.7109375" style="40" customWidth="1"/>
    <col min="9734" max="9734" width="2.7109375" style="40" customWidth="1"/>
    <col min="9735" max="9984" width="9.140625" style="40"/>
    <col min="9985" max="9985" width="2.7109375" style="40" customWidth="1"/>
    <col min="9986" max="9986" width="6.140625" style="40" customWidth="1"/>
    <col min="9987" max="9987" width="42.85546875" style="40" customWidth="1"/>
    <col min="9988" max="9989" width="17.7109375" style="40" customWidth="1"/>
    <col min="9990" max="9990" width="2.7109375" style="40" customWidth="1"/>
    <col min="9991" max="10240" width="9.140625" style="40"/>
    <col min="10241" max="10241" width="2.7109375" style="40" customWidth="1"/>
    <col min="10242" max="10242" width="6.140625" style="40" customWidth="1"/>
    <col min="10243" max="10243" width="42.85546875" style="40" customWidth="1"/>
    <col min="10244" max="10245" width="17.7109375" style="40" customWidth="1"/>
    <col min="10246" max="10246" width="2.7109375" style="40" customWidth="1"/>
    <col min="10247" max="10496" width="9.140625" style="40"/>
    <col min="10497" max="10497" width="2.7109375" style="40" customWidth="1"/>
    <col min="10498" max="10498" width="6.140625" style="40" customWidth="1"/>
    <col min="10499" max="10499" width="42.85546875" style="40" customWidth="1"/>
    <col min="10500" max="10501" width="17.7109375" style="40" customWidth="1"/>
    <col min="10502" max="10502" width="2.7109375" style="40" customWidth="1"/>
    <col min="10503" max="10752" width="9.140625" style="40"/>
    <col min="10753" max="10753" width="2.7109375" style="40" customWidth="1"/>
    <col min="10754" max="10754" width="6.140625" style="40" customWidth="1"/>
    <col min="10755" max="10755" width="42.85546875" style="40" customWidth="1"/>
    <col min="10756" max="10757" width="17.7109375" style="40" customWidth="1"/>
    <col min="10758" max="10758" width="2.7109375" style="40" customWidth="1"/>
    <col min="10759" max="11008" width="9.140625" style="40"/>
    <col min="11009" max="11009" width="2.7109375" style="40" customWidth="1"/>
    <col min="11010" max="11010" width="6.140625" style="40" customWidth="1"/>
    <col min="11011" max="11011" width="42.85546875" style="40" customWidth="1"/>
    <col min="11012" max="11013" width="17.7109375" style="40" customWidth="1"/>
    <col min="11014" max="11014" width="2.7109375" style="40" customWidth="1"/>
    <col min="11015" max="11264" width="9.140625" style="40"/>
    <col min="11265" max="11265" width="2.7109375" style="40" customWidth="1"/>
    <col min="11266" max="11266" width="6.140625" style="40" customWidth="1"/>
    <col min="11267" max="11267" width="42.85546875" style="40" customWidth="1"/>
    <col min="11268" max="11269" width="17.7109375" style="40" customWidth="1"/>
    <col min="11270" max="11270" width="2.7109375" style="40" customWidth="1"/>
    <col min="11271" max="11520" width="9.140625" style="40"/>
    <col min="11521" max="11521" width="2.7109375" style="40" customWidth="1"/>
    <col min="11522" max="11522" width="6.140625" style="40" customWidth="1"/>
    <col min="11523" max="11523" width="42.85546875" style="40" customWidth="1"/>
    <col min="11524" max="11525" width="17.7109375" style="40" customWidth="1"/>
    <col min="11526" max="11526" width="2.7109375" style="40" customWidth="1"/>
    <col min="11527" max="11776" width="9.140625" style="40"/>
    <col min="11777" max="11777" width="2.7109375" style="40" customWidth="1"/>
    <col min="11778" max="11778" width="6.140625" style="40" customWidth="1"/>
    <col min="11779" max="11779" width="42.85546875" style="40" customWidth="1"/>
    <col min="11780" max="11781" width="17.7109375" style="40" customWidth="1"/>
    <col min="11782" max="11782" width="2.7109375" style="40" customWidth="1"/>
    <col min="11783" max="12032" width="9.140625" style="40"/>
    <col min="12033" max="12033" width="2.7109375" style="40" customWidth="1"/>
    <col min="12034" max="12034" width="6.140625" style="40" customWidth="1"/>
    <col min="12035" max="12035" width="42.85546875" style="40" customWidth="1"/>
    <col min="12036" max="12037" width="17.7109375" style="40" customWidth="1"/>
    <col min="12038" max="12038" width="2.7109375" style="40" customWidth="1"/>
    <col min="12039" max="12288" width="9.140625" style="40"/>
    <col min="12289" max="12289" width="2.7109375" style="40" customWidth="1"/>
    <col min="12290" max="12290" width="6.140625" style="40" customWidth="1"/>
    <col min="12291" max="12291" width="42.85546875" style="40" customWidth="1"/>
    <col min="12292" max="12293" width="17.7109375" style="40" customWidth="1"/>
    <col min="12294" max="12294" width="2.7109375" style="40" customWidth="1"/>
    <col min="12295" max="12544" width="9.140625" style="40"/>
    <col min="12545" max="12545" width="2.7109375" style="40" customWidth="1"/>
    <col min="12546" max="12546" width="6.140625" style="40" customWidth="1"/>
    <col min="12547" max="12547" width="42.85546875" style="40" customWidth="1"/>
    <col min="12548" max="12549" width="17.7109375" style="40" customWidth="1"/>
    <col min="12550" max="12550" width="2.7109375" style="40" customWidth="1"/>
    <col min="12551" max="12800" width="9.140625" style="40"/>
    <col min="12801" max="12801" width="2.7109375" style="40" customWidth="1"/>
    <col min="12802" max="12802" width="6.140625" style="40" customWidth="1"/>
    <col min="12803" max="12803" width="42.85546875" style="40" customWidth="1"/>
    <col min="12804" max="12805" width="17.7109375" style="40" customWidth="1"/>
    <col min="12806" max="12806" width="2.7109375" style="40" customWidth="1"/>
    <col min="12807" max="13056" width="9.140625" style="40"/>
    <col min="13057" max="13057" width="2.7109375" style="40" customWidth="1"/>
    <col min="13058" max="13058" width="6.140625" style="40" customWidth="1"/>
    <col min="13059" max="13059" width="42.85546875" style="40" customWidth="1"/>
    <col min="13060" max="13061" width="17.7109375" style="40" customWidth="1"/>
    <col min="13062" max="13062" width="2.7109375" style="40" customWidth="1"/>
    <col min="13063" max="13312" width="9.140625" style="40"/>
    <col min="13313" max="13313" width="2.7109375" style="40" customWidth="1"/>
    <col min="13314" max="13314" width="6.140625" style="40" customWidth="1"/>
    <col min="13315" max="13315" width="42.85546875" style="40" customWidth="1"/>
    <col min="13316" max="13317" width="17.7109375" style="40" customWidth="1"/>
    <col min="13318" max="13318" width="2.7109375" style="40" customWidth="1"/>
    <col min="13319" max="13568" width="9.140625" style="40"/>
    <col min="13569" max="13569" width="2.7109375" style="40" customWidth="1"/>
    <col min="13570" max="13570" width="6.140625" style="40" customWidth="1"/>
    <col min="13571" max="13571" width="42.85546875" style="40" customWidth="1"/>
    <col min="13572" max="13573" width="17.7109375" style="40" customWidth="1"/>
    <col min="13574" max="13574" width="2.7109375" style="40" customWidth="1"/>
    <col min="13575" max="13824" width="9.140625" style="40"/>
    <col min="13825" max="13825" width="2.7109375" style="40" customWidth="1"/>
    <col min="13826" max="13826" width="6.140625" style="40" customWidth="1"/>
    <col min="13827" max="13827" width="42.85546875" style="40" customWidth="1"/>
    <col min="13828" max="13829" width="17.7109375" style="40" customWidth="1"/>
    <col min="13830" max="13830" width="2.7109375" style="40" customWidth="1"/>
    <col min="13831" max="14080" width="9.140625" style="40"/>
    <col min="14081" max="14081" width="2.7109375" style="40" customWidth="1"/>
    <col min="14082" max="14082" width="6.140625" style="40" customWidth="1"/>
    <col min="14083" max="14083" width="42.85546875" style="40" customWidth="1"/>
    <col min="14084" max="14085" width="17.7109375" style="40" customWidth="1"/>
    <col min="14086" max="14086" width="2.7109375" style="40" customWidth="1"/>
    <col min="14087" max="14336" width="9.140625" style="40"/>
    <col min="14337" max="14337" width="2.7109375" style="40" customWidth="1"/>
    <col min="14338" max="14338" width="6.140625" style="40" customWidth="1"/>
    <col min="14339" max="14339" width="42.85546875" style="40" customWidth="1"/>
    <col min="14340" max="14341" width="17.7109375" style="40" customWidth="1"/>
    <col min="14342" max="14342" width="2.7109375" style="40" customWidth="1"/>
    <col min="14343" max="14592" width="9.140625" style="40"/>
    <col min="14593" max="14593" width="2.7109375" style="40" customWidth="1"/>
    <col min="14594" max="14594" width="6.140625" style="40" customWidth="1"/>
    <col min="14595" max="14595" width="42.85546875" style="40" customWidth="1"/>
    <col min="14596" max="14597" width="17.7109375" style="40" customWidth="1"/>
    <col min="14598" max="14598" width="2.7109375" style="40" customWidth="1"/>
    <col min="14599" max="14848" width="9.140625" style="40"/>
    <col min="14849" max="14849" width="2.7109375" style="40" customWidth="1"/>
    <col min="14850" max="14850" width="6.140625" style="40" customWidth="1"/>
    <col min="14851" max="14851" width="42.85546875" style="40" customWidth="1"/>
    <col min="14852" max="14853" width="17.7109375" style="40" customWidth="1"/>
    <col min="14854" max="14854" width="2.7109375" style="40" customWidth="1"/>
    <col min="14855" max="15104" width="9.140625" style="40"/>
    <col min="15105" max="15105" width="2.7109375" style="40" customWidth="1"/>
    <col min="15106" max="15106" width="6.140625" style="40" customWidth="1"/>
    <col min="15107" max="15107" width="42.85546875" style="40" customWidth="1"/>
    <col min="15108" max="15109" width="17.7109375" style="40" customWidth="1"/>
    <col min="15110" max="15110" width="2.7109375" style="40" customWidth="1"/>
    <col min="15111" max="15360" width="9.140625" style="40"/>
    <col min="15361" max="15361" width="2.7109375" style="40" customWidth="1"/>
    <col min="15362" max="15362" width="6.140625" style="40" customWidth="1"/>
    <col min="15363" max="15363" width="42.85546875" style="40" customWidth="1"/>
    <col min="15364" max="15365" width="17.7109375" style="40" customWidth="1"/>
    <col min="15366" max="15366" width="2.7109375" style="40" customWidth="1"/>
    <col min="15367" max="15616" width="9.140625" style="40"/>
    <col min="15617" max="15617" width="2.7109375" style="40" customWidth="1"/>
    <col min="15618" max="15618" width="6.140625" style="40" customWidth="1"/>
    <col min="15619" max="15619" width="42.85546875" style="40" customWidth="1"/>
    <col min="15620" max="15621" width="17.7109375" style="40" customWidth="1"/>
    <col min="15622" max="15622" width="2.7109375" style="40" customWidth="1"/>
    <col min="15623" max="15872" width="9.140625" style="40"/>
    <col min="15873" max="15873" width="2.7109375" style="40" customWidth="1"/>
    <col min="15874" max="15874" width="6.140625" style="40" customWidth="1"/>
    <col min="15875" max="15875" width="42.85546875" style="40" customWidth="1"/>
    <col min="15876" max="15877" width="17.7109375" style="40" customWidth="1"/>
    <col min="15878" max="15878" width="2.7109375" style="40" customWidth="1"/>
    <col min="15879" max="16128" width="9.140625" style="40"/>
    <col min="16129" max="16129" width="2.7109375" style="40" customWidth="1"/>
    <col min="16130" max="16130" width="6.140625" style="40" customWidth="1"/>
    <col min="16131" max="16131" width="42.85546875" style="40" customWidth="1"/>
    <col min="16132" max="16133" width="17.7109375" style="40" customWidth="1"/>
    <col min="16134" max="16134" width="2.7109375" style="40" customWidth="1"/>
    <col min="16135" max="16384" width="9.140625" style="40"/>
  </cols>
  <sheetData>
    <row r="1" spans="1:6" ht="26.25">
      <c r="B1" s="82"/>
      <c r="C1" s="82"/>
      <c r="D1" s="83" t="s">
        <v>0</v>
      </c>
      <c r="E1" s="83"/>
    </row>
    <row r="2" spans="1:6">
      <c r="A2" s="41"/>
      <c r="B2" s="84" t="s">
        <v>85</v>
      </c>
      <c r="C2" s="84"/>
      <c r="D2" s="84"/>
      <c r="E2" s="84"/>
    </row>
    <row r="3" spans="1:6">
      <c r="B3" s="42"/>
      <c r="C3" s="42"/>
      <c r="D3" s="42"/>
    </row>
    <row r="4" spans="1:6" ht="18">
      <c r="B4" s="80" t="s">
        <v>1</v>
      </c>
      <c r="C4" s="80"/>
      <c r="D4" s="49">
        <v>2013</v>
      </c>
      <c r="E4" s="49">
        <v>2014</v>
      </c>
      <c r="F4" s="49">
        <v>2015</v>
      </c>
    </row>
    <row r="5" spans="1:6">
      <c r="C5" s="67" t="s">
        <v>106</v>
      </c>
      <c r="D5" s="44">
        <f>+Summary!D15</f>
        <v>567130</v>
      </c>
      <c r="E5" s="44">
        <f>+Summary!E15</f>
        <v>1310490</v>
      </c>
      <c r="F5" s="44">
        <f>+Summary!F15</f>
        <v>1877749</v>
      </c>
    </row>
    <row r="6" spans="1:6">
      <c r="C6" s="43" t="s">
        <v>76</v>
      </c>
      <c r="D6" s="44">
        <f>Summary!D7+Summary!D8+Summary!D9+Summary!D12+Summary!D13</f>
        <v>431500</v>
      </c>
      <c r="E6" s="44">
        <f>Summary!E7+Summary!E8+Summary!E9+Summary!E12+Summary!E13</f>
        <v>971100</v>
      </c>
      <c r="F6" s="44">
        <f>Summary!F7+Summary!F8+Summary!F9+Summary!F12+Summary!F13</f>
        <v>1435534</v>
      </c>
    </row>
    <row r="7" spans="1:6">
      <c r="C7" s="43" t="s">
        <v>105</v>
      </c>
      <c r="D7" s="44">
        <f>Summary!D10+Summary!D11</f>
        <v>135630</v>
      </c>
      <c r="E7" s="44">
        <f>Summary!E10+Summary!E11</f>
        <v>339390</v>
      </c>
      <c r="F7" s="44">
        <f>Summary!F10+Summary!F11</f>
        <v>442215</v>
      </c>
    </row>
    <row r="8" spans="1:6">
      <c r="C8" s="67" t="s">
        <v>77</v>
      </c>
      <c r="D8" s="44">
        <v>0</v>
      </c>
      <c r="E8" s="44">
        <f>+E40*5%</f>
        <v>3153.9375</v>
      </c>
      <c r="F8" s="44">
        <f>+F40*5%</f>
        <v>6938.6625000000004</v>
      </c>
    </row>
    <row r="9" spans="1:6">
      <c r="C9" s="67" t="s">
        <v>78</v>
      </c>
      <c r="D9" s="44">
        <v>0</v>
      </c>
      <c r="E9" s="44">
        <v>0</v>
      </c>
      <c r="F9" s="44">
        <v>0</v>
      </c>
    </row>
    <row r="10" spans="1:6" ht="15.75">
      <c r="B10" s="79" t="s">
        <v>79</v>
      </c>
      <c r="C10" s="79"/>
      <c r="D10" s="45">
        <f>D5+D8+D9</f>
        <v>567130</v>
      </c>
      <c r="E10" s="45">
        <f t="shared" ref="E10:F10" si="0">E5+E8+E9</f>
        <v>1313643.9375</v>
      </c>
      <c r="F10" s="45">
        <f t="shared" si="0"/>
        <v>1884687.6625000001</v>
      </c>
    </row>
    <row r="11" spans="1:6">
      <c r="E11" s="46" t="s">
        <v>2</v>
      </c>
      <c r="F11" s="46" t="s">
        <v>2</v>
      </c>
    </row>
    <row r="12" spans="1:6" ht="18">
      <c r="A12" s="46" t="s">
        <v>2</v>
      </c>
      <c r="B12" s="80" t="s">
        <v>3</v>
      </c>
      <c r="C12" s="80"/>
      <c r="D12" s="50"/>
      <c r="E12" s="50"/>
      <c r="F12" s="50"/>
    </row>
    <row r="13" spans="1:6">
      <c r="C13" s="47" t="str">
        <f>+Summary!B20</f>
        <v>Design Fee</v>
      </c>
      <c r="D13" s="44">
        <f>+Summary!D20</f>
        <v>9000</v>
      </c>
      <c r="E13" s="44">
        <f>+Summary!E20</f>
        <v>22000</v>
      </c>
      <c r="F13" s="44">
        <f>+Summary!F20</f>
        <v>32500</v>
      </c>
    </row>
    <row r="14" spans="1:6">
      <c r="C14" s="47" t="str">
        <f>+Summary!B21</f>
        <v>Domain Hosting Fee</v>
      </c>
      <c r="D14" s="44">
        <f>+Summary!D21</f>
        <v>896.39999999999986</v>
      </c>
      <c r="E14" s="44">
        <f>+Summary!E21</f>
        <v>2689.2</v>
      </c>
      <c r="F14" s="44">
        <f>+Summary!F21</f>
        <v>4930.2</v>
      </c>
    </row>
    <row r="15" spans="1:6">
      <c r="C15" s="47" t="str">
        <f>+Summary!B22</f>
        <v>Instant Revenue Promotion</v>
      </c>
      <c r="D15" s="44">
        <f>+Summary!D22</f>
        <v>4500</v>
      </c>
      <c r="E15" s="44">
        <f>+Summary!E22</f>
        <v>9000</v>
      </c>
      <c r="F15" s="44">
        <f>+Summary!F22</f>
        <v>11250</v>
      </c>
    </row>
    <row r="16" spans="1:6">
      <c r="C16" s="47" t="str">
        <f>+Summary!B23</f>
        <v>Affiliate Fees</v>
      </c>
      <c r="D16" s="44">
        <f>SUM(Summary!D24:D26)</f>
        <v>15425</v>
      </c>
      <c r="E16" s="44">
        <f>SUM(Summary!E24:E26)</f>
        <v>33660</v>
      </c>
      <c r="F16" s="44">
        <f>SUM(Summary!F24:F26)</f>
        <v>48010.75</v>
      </c>
    </row>
    <row r="17" spans="2:7">
      <c r="C17" s="47" t="str">
        <f>+Summary!B27</f>
        <v>Credit Card Processing Fees</v>
      </c>
      <c r="D17" s="44">
        <f>+Summary!D27</f>
        <v>14178.25</v>
      </c>
      <c r="E17" s="44">
        <f>+Summary!E27</f>
        <v>32762.25</v>
      </c>
      <c r="F17" s="44">
        <f>+Summary!F27</f>
        <v>46943.725000000006</v>
      </c>
    </row>
    <row r="18" spans="2:7">
      <c r="C18" s="47" t="str">
        <f>+Summary!B28</f>
        <v>StartUpEssential.com Development and Maintenance</v>
      </c>
      <c r="D18" s="44">
        <f>+Summary!D28</f>
        <v>1100</v>
      </c>
      <c r="E18" s="44">
        <f>+Summary!E28</f>
        <v>500</v>
      </c>
      <c r="F18" s="44">
        <f>+Summary!F28</f>
        <v>500</v>
      </c>
    </row>
    <row r="19" spans="2:7">
      <c r="C19" s="47" t="str">
        <f>+Summary!B29</f>
        <v>New Product acquisition</v>
      </c>
      <c r="D19" s="44">
        <f>+Summary!D29</f>
        <v>0</v>
      </c>
      <c r="E19" s="44">
        <f>+Summary!E29</f>
        <v>5000</v>
      </c>
      <c r="F19" s="44">
        <f>+Summary!F29</f>
        <v>5000</v>
      </c>
    </row>
    <row r="20" spans="2:7">
      <c r="C20" s="47" t="str">
        <f>+Summary!B30</f>
        <v>Legal Expenses</v>
      </c>
      <c r="D20" s="44">
        <f>+Summary!D30</f>
        <v>2500</v>
      </c>
      <c r="E20" s="44">
        <f>+Summary!E30</f>
        <v>2500</v>
      </c>
      <c r="F20" s="44">
        <f>+Summary!F30</f>
        <v>2500</v>
      </c>
    </row>
    <row r="21" spans="2:7">
      <c r="C21" s="47" t="str">
        <f>+Summary!B31</f>
        <v>Salaries</v>
      </c>
      <c r="D21" s="44">
        <f>+Summary!D31</f>
        <v>196321</v>
      </c>
      <c r="E21" s="44">
        <f>+Summary!E31</f>
        <v>305642</v>
      </c>
      <c r="F21" s="44">
        <f>+Summary!F31</f>
        <v>337090</v>
      </c>
    </row>
    <row r="22" spans="2:7">
      <c r="C22" s="47" t="str">
        <f>+Summary!B32</f>
        <v>Marketing Expenses</v>
      </c>
      <c r="D22" s="44">
        <f>+Summary!D32</f>
        <v>198495.5</v>
      </c>
      <c r="E22" s="44">
        <f>+Summary!E32</f>
        <v>327622.5</v>
      </c>
      <c r="F22" s="44">
        <f>+Summary!F32</f>
        <v>281662.34999999998</v>
      </c>
    </row>
    <row r="23" spans="2:7">
      <c r="C23" s="47" t="s">
        <v>93</v>
      </c>
      <c r="D23" s="44">
        <v>14000</v>
      </c>
      <c r="E23" s="44">
        <f>4500*12</f>
        <v>54000</v>
      </c>
      <c r="F23" s="44">
        <f>+E23</f>
        <v>54000</v>
      </c>
    </row>
    <row r="24" spans="2:7">
      <c r="C24" s="47" t="s">
        <v>92</v>
      </c>
      <c r="D24" s="44">
        <v>0</v>
      </c>
      <c r="E24" s="44">
        <f>((SUM(Summary!D7:D9)*2.25%))</f>
        <v>9011.25</v>
      </c>
      <c r="F24" s="44">
        <f>((SUM(Summary!E7:E9)*2.25%))</f>
        <v>19824.75</v>
      </c>
      <c r="G24" s="59">
        <f>((+SUM(Summary!F7:F9)*30%)/4)*30%</f>
        <v>28564.514999999999</v>
      </c>
    </row>
    <row r="25" spans="2:7">
      <c r="C25" s="48" t="s">
        <v>5</v>
      </c>
      <c r="D25" s="44">
        <v>15000</v>
      </c>
      <c r="E25" s="44">
        <f>+D25</f>
        <v>15000</v>
      </c>
      <c r="F25" s="44">
        <f>+E25</f>
        <v>15000</v>
      </c>
    </row>
    <row r="26" spans="2:7" ht="15.75">
      <c r="B26" s="79" t="s">
        <v>4</v>
      </c>
      <c r="C26" s="79"/>
      <c r="D26" s="45">
        <f>SUM(D13:D25)</f>
        <v>471416.15</v>
      </c>
      <c r="E26" s="45">
        <f>SUM(E13:E25)</f>
        <v>819387.2</v>
      </c>
      <c r="F26" s="45">
        <f>SUM(F13:F25)</f>
        <v>859211.77499999991</v>
      </c>
    </row>
    <row r="28" spans="2:7" ht="18">
      <c r="B28" s="80" t="s">
        <v>80</v>
      </c>
      <c r="C28" s="80"/>
      <c r="D28" s="50"/>
      <c r="E28" s="50"/>
      <c r="F28" s="50"/>
    </row>
    <row r="29" spans="2:7">
      <c r="C29" s="43" t="s">
        <v>81</v>
      </c>
      <c r="D29" s="44"/>
      <c r="E29" s="44"/>
      <c r="F29" s="44"/>
    </row>
    <row r="30" spans="2:7">
      <c r="C30" s="43" t="s">
        <v>82</v>
      </c>
      <c r="D30" s="44"/>
      <c r="E30" s="44"/>
      <c r="F30" s="44"/>
    </row>
    <row r="31" spans="2:7">
      <c r="C31" s="43" t="s">
        <v>83</v>
      </c>
      <c r="D31" s="44"/>
      <c r="E31" s="44"/>
      <c r="F31" s="44"/>
    </row>
    <row r="33" spans="1:7" ht="16.5" thickBot="1">
      <c r="B33" s="81" t="s">
        <v>84</v>
      </c>
      <c r="C33" s="81"/>
      <c r="D33" s="51">
        <f>+D10-D26</f>
        <v>95713.849999999977</v>
      </c>
      <c r="E33" s="51">
        <f>+E10-E26</f>
        <v>494256.73750000005</v>
      </c>
      <c r="F33" s="51">
        <f>+F10-F26</f>
        <v>1025475.8875000002</v>
      </c>
    </row>
    <row r="34" spans="1:7" ht="13.5" thickTop="1"/>
    <row r="36" spans="1:7" ht="13.5" thickBot="1"/>
    <row r="37" spans="1:7">
      <c r="A37" s="3"/>
      <c r="B37" s="3"/>
      <c r="C37" s="6" t="s">
        <v>14</v>
      </c>
      <c r="D37" s="53"/>
      <c r="E37" s="53"/>
      <c r="F37" s="53"/>
      <c r="G37" s="9"/>
    </row>
    <row r="38" spans="1:7">
      <c r="A38" s="3"/>
      <c r="B38" s="3"/>
      <c r="C38" s="5"/>
      <c r="D38" s="4"/>
      <c r="E38" s="4"/>
      <c r="F38" s="4"/>
      <c r="G38" s="9"/>
    </row>
    <row r="39" spans="1:7">
      <c r="A39" s="3"/>
      <c r="B39" s="3"/>
      <c r="C39" s="5" t="s">
        <v>9</v>
      </c>
      <c r="D39" s="8"/>
      <c r="E39" s="8">
        <f>(+D16/12)*10</f>
        <v>12854.166666666668</v>
      </c>
      <c r="F39" s="8">
        <f>(+E16/12)*10</f>
        <v>28050</v>
      </c>
      <c r="G39" s="9">
        <f>(+F16/12)*10</f>
        <v>40008.958333333336</v>
      </c>
    </row>
    <row r="40" spans="1:7">
      <c r="A40" s="3"/>
      <c r="B40" s="3"/>
      <c r="C40" s="5" t="s">
        <v>10</v>
      </c>
      <c r="D40" s="8"/>
      <c r="E40" s="57">
        <f>SUM(Summary!D7:D9)*30%*60%-E24</f>
        <v>63078.75</v>
      </c>
      <c r="F40" s="57">
        <f>SUM(Summary!E7:E9)*30%*60%-F24</f>
        <v>138773.25</v>
      </c>
      <c r="G40" s="9">
        <f>SUM(Summary!F7:F9)*30%*60%-G24</f>
        <v>199951.60499999998</v>
      </c>
    </row>
    <row r="41" spans="1:7">
      <c r="A41" s="3"/>
      <c r="B41" s="3"/>
      <c r="C41" s="5" t="s">
        <v>12</v>
      </c>
      <c r="D41" s="8"/>
      <c r="E41" s="8">
        <v>0</v>
      </c>
      <c r="F41" s="8">
        <v>0</v>
      </c>
      <c r="G41" s="9"/>
    </row>
    <row r="42" spans="1:7">
      <c r="A42" s="3"/>
      <c r="B42" s="3"/>
      <c r="C42" s="5" t="s">
        <v>91</v>
      </c>
      <c r="D42" s="8">
        <f>+D10-E40-E24</f>
        <v>495040</v>
      </c>
      <c r="E42" s="8">
        <f>+E10-F40-F24</f>
        <v>1155045.9375</v>
      </c>
      <c r="F42" s="8">
        <f>+F10-G40-G24</f>
        <v>1656171.5425000002</v>
      </c>
      <c r="G42" s="9"/>
    </row>
    <row r="43" spans="1:7">
      <c r="A43" s="3"/>
      <c r="B43" s="3"/>
      <c r="C43" s="5" t="s">
        <v>13</v>
      </c>
      <c r="D43" s="8">
        <f>+D26-E39</f>
        <v>458561.98333333334</v>
      </c>
      <c r="E43" s="8">
        <f>+E26-F39</f>
        <v>791337.2</v>
      </c>
      <c r="F43" s="8">
        <f>+F26-G39</f>
        <v>819202.81666666653</v>
      </c>
      <c r="G43" s="9"/>
    </row>
    <row r="44" spans="1:7">
      <c r="A44" s="3"/>
      <c r="B44" s="3"/>
      <c r="C44" s="5"/>
      <c r="D44" s="4"/>
      <c r="E44" s="4"/>
      <c r="F44" s="4"/>
      <c r="G44" s="9"/>
    </row>
    <row r="45" spans="1:7" ht="13.5" thickBot="1">
      <c r="A45" s="3"/>
      <c r="B45" s="3"/>
      <c r="C45" s="7" t="s">
        <v>11</v>
      </c>
      <c r="D45" s="56">
        <f>-D39+D40-D41+D42-D43</f>
        <v>36478.016666666663</v>
      </c>
      <c r="E45" s="56">
        <f>-E39+E40-E41+E42-E43</f>
        <v>413933.3208333333</v>
      </c>
      <c r="F45" s="56">
        <f>-F39+F40-F41+F42-F43</f>
        <v>947691.97583333368</v>
      </c>
      <c r="G45" s="9"/>
    </row>
    <row r="46" spans="1:7" ht="13.5" thickTop="1">
      <c r="A46" s="3"/>
      <c r="B46" s="3"/>
      <c r="C46" s="5"/>
      <c r="D46" s="4"/>
      <c r="E46" s="4"/>
      <c r="F46" s="4"/>
      <c r="G46" s="9"/>
    </row>
    <row r="47" spans="1:7" ht="13.5" thickBot="1">
      <c r="A47" s="3"/>
      <c r="B47" s="3"/>
      <c r="C47" s="54"/>
      <c r="D47" s="55"/>
      <c r="E47" s="55"/>
      <c r="F47" s="55"/>
      <c r="G47" s="9"/>
    </row>
  </sheetData>
  <mergeCells count="9">
    <mergeCell ref="B26:C26"/>
    <mergeCell ref="B28:C28"/>
    <mergeCell ref="B33:C33"/>
    <mergeCell ref="B1:C1"/>
    <mergeCell ref="D1:E1"/>
    <mergeCell ref="B2:E2"/>
    <mergeCell ref="B4:C4"/>
    <mergeCell ref="B10:C10"/>
    <mergeCell ref="B12:C12"/>
  </mergeCells>
  <printOptions horizontalCentered="1"/>
  <pageMargins left="0.5" right="0.5" top="0.5" bottom="0.5" header="0.5" footer="0.25"/>
  <pageSetup fitToHeight="0" orientation="portrait" r:id="rId1"/>
  <headerFooter alignWithMargins="0"/>
  <ignoredErrors>
    <ignoredError sqref="C13:C22 D5:F5 D11:F22 E8:F8 G24 E25:F25 F23" unlockedFormula="1"/>
  </ignoredErrors>
</worksheet>
</file>

<file path=xl/worksheets/sheet2.xml><?xml version="1.0" encoding="utf-8"?>
<worksheet xmlns="http://schemas.openxmlformats.org/spreadsheetml/2006/main" xmlns:r="http://schemas.openxmlformats.org/officeDocument/2006/relationships">
  <dimension ref="A1:Q57"/>
  <sheetViews>
    <sheetView topLeftCell="A2" workbookViewId="0">
      <selection activeCell="H8" sqref="H8"/>
    </sheetView>
  </sheetViews>
  <sheetFormatPr defaultRowHeight="15"/>
  <cols>
    <col min="3" max="3" width="16.28515625" bestFit="1" customWidth="1"/>
    <col min="4" max="4" width="12.7109375" bestFit="1" customWidth="1"/>
    <col min="5" max="8" width="12.7109375" customWidth="1"/>
    <col min="9" max="9" width="12.5703125" customWidth="1"/>
  </cols>
  <sheetData>
    <row r="1" spans="1:17">
      <c r="A1" s="2" t="s">
        <v>19</v>
      </c>
      <c r="B1" s="1" t="s">
        <v>20</v>
      </c>
    </row>
    <row r="2" spans="1:17">
      <c r="A2" s="2"/>
      <c r="B2" s="1"/>
    </row>
    <row r="3" spans="1:17" s="12" customFormat="1" ht="30" customHeight="1">
      <c r="B3" s="88" t="s">
        <v>15</v>
      </c>
      <c r="C3" s="88" t="s">
        <v>16</v>
      </c>
      <c r="D3" s="88" t="s">
        <v>17</v>
      </c>
      <c r="E3" s="90" t="s">
        <v>94</v>
      </c>
      <c r="F3" s="90"/>
      <c r="G3" s="90"/>
      <c r="H3" s="99" t="s">
        <v>24</v>
      </c>
      <c r="I3" s="99"/>
      <c r="J3" s="99"/>
      <c r="K3" s="100" t="s">
        <v>18</v>
      </c>
      <c r="L3" s="13"/>
      <c r="M3" s="13"/>
      <c r="N3" s="13"/>
      <c r="O3" s="13"/>
      <c r="P3" s="13"/>
      <c r="Q3" s="13"/>
    </row>
    <row r="4" spans="1:17" s="12" customFormat="1">
      <c r="B4" s="89"/>
      <c r="C4" s="89"/>
      <c r="D4" s="89"/>
      <c r="E4" s="14" t="s">
        <v>6</v>
      </c>
      <c r="F4" s="14" t="s">
        <v>7</v>
      </c>
      <c r="G4" s="14" t="s">
        <v>8</v>
      </c>
      <c r="H4" s="101" t="s">
        <v>6</v>
      </c>
      <c r="I4" s="101" t="s">
        <v>7</v>
      </c>
      <c r="J4" s="101" t="s">
        <v>8</v>
      </c>
      <c r="K4" s="102"/>
      <c r="L4" s="13"/>
      <c r="M4" s="13"/>
      <c r="N4" s="13"/>
      <c r="O4" s="13"/>
      <c r="P4" s="13"/>
    </row>
    <row r="5" spans="1:17">
      <c r="B5" s="10">
        <v>1</v>
      </c>
      <c r="C5" t="s">
        <v>21</v>
      </c>
      <c r="D5" s="10" t="s">
        <v>97</v>
      </c>
      <c r="E5" s="10">
        <f>+(1000+2200)/2</f>
        <v>1600</v>
      </c>
      <c r="F5" s="10">
        <f>+ROUND(E5*(100%+H11),0)</f>
        <v>1760</v>
      </c>
      <c r="G5" s="10">
        <f>+ROUND(F5*(100%+H12),0)</f>
        <v>2024</v>
      </c>
      <c r="H5" s="103">
        <f>ROUND((+$H$8*K5),0)</f>
        <v>15</v>
      </c>
      <c r="I5" s="103">
        <f>ROUND((+$I$8*K5),0)</f>
        <v>30</v>
      </c>
      <c r="J5" s="103">
        <f>ROUND((+$J$8*K5),0)</f>
        <v>38</v>
      </c>
      <c r="K5" s="104">
        <f>100%-K7-K6</f>
        <v>0.15000000000000002</v>
      </c>
    </row>
    <row r="6" spans="1:17">
      <c r="B6" s="10">
        <v>2</v>
      </c>
      <c r="C6" t="s">
        <v>22</v>
      </c>
      <c r="D6" s="10" t="s">
        <v>98</v>
      </c>
      <c r="E6" s="10">
        <f>+(2200+3600)/2</f>
        <v>2900</v>
      </c>
      <c r="F6" s="10">
        <f>+ROUND(E6*(100%+H11),0)</f>
        <v>3190</v>
      </c>
      <c r="G6" s="10">
        <f>+ROUND(F6*(100%+H12),0)</f>
        <v>3669</v>
      </c>
      <c r="H6" s="103">
        <f t="shared" ref="H6:H7" si="0">ROUND((+$H$8*K6),0)</f>
        <v>35</v>
      </c>
      <c r="I6" s="103">
        <f t="shared" ref="I6:I7" si="1">ROUND((+$I$8*K6),0)</f>
        <v>70</v>
      </c>
      <c r="J6" s="103">
        <f t="shared" ref="J6:J7" si="2">ROUND((+$J$8*K6),0)</f>
        <v>88</v>
      </c>
      <c r="K6" s="104">
        <v>0.35</v>
      </c>
    </row>
    <row r="7" spans="1:17">
      <c r="B7" s="10">
        <v>3</v>
      </c>
      <c r="C7" t="s">
        <v>23</v>
      </c>
      <c r="D7" s="10" t="s">
        <v>99</v>
      </c>
      <c r="E7" s="10">
        <f>+(5000+6000)/2</f>
        <v>5500</v>
      </c>
      <c r="F7" s="10">
        <f>+ROUND(E7*(100%+H11),0)</f>
        <v>6050</v>
      </c>
      <c r="G7" s="10">
        <f>+ROUND(F7*(100%+H12),0)</f>
        <v>6958</v>
      </c>
      <c r="H7" s="103">
        <f t="shared" si="0"/>
        <v>50</v>
      </c>
      <c r="I7" s="103">
        <f t="shared" si="1"/>
        <v>100</v>
      </c>
      <c r="J7" s="103">
        <f t="shared" si="2"/>
        <v>125</v>
      </c>
      <c r="K7" s="104">
        <v>0.5</v>
      </c>
    </row>
    <row r="8" spans="1:17" ht="15.75" thickBot="1">
      <c r="H8" s="17">
        <v>100</v>
      </c>
      <c r="I8" s="17">
        <v>200</v>
      </c>
      <c r="J8" s="17">
        <v>250</v>
      </c>
      <c r="K8" s="105">
        <f>SUM(K5:K7)</f>
        <v>1</v>
      </c>
    </row>
    <row r="9" spans="1:17" ht="15.75" thickTop="1">
      <c r="H9" s="106"/>
      <c r="I9" s="106"/>
      <c r="J9" s="106"/>
      <c r="K9" s="106"/>
    </row>
    <row r="10" spans="1:17">
      <c r="H10" s="106"/>
      <c r="I10" s="106"/>
      <c r="J10" s="106"/>
      <c r="K10" s="106"/>
    </row>
    <row r="11" spans="1:17">
      <c r="B11" s="72" t="s">
        <v>26</v>
      </c>
      <c r="C11" s="29" t="s">
        <v>35</v>
      </c>
      <c r="D11" s="29"/>
      <c r="E11" s="29"/>
      <c r="F11" s="29"/>
      <c r="G11" s="71" t="s">
        <v>7</v>
      </c>
      <c r="H11" s="107">
        <v>0.1</v>
      </c>
      <c r="I11" s="106"/>
      <c r="J11" s="106"/>
      <c r="K11" s="106"/>
    </row>
    <row r="12" spans="1:17">
      <c r="B12" s="29"/>
      <c r="C12" s="29"/>
      <c r="D12" s="29"/>
      <c r="E12" s="29"/>
      <c r="F12" s="29"/>
      <c r="G12" s="71" t="s">
        <v>8</v>
      </c>
      <c r="H12" s="107">
        <v>0.15</v>
      </c>
      <c r="I12" s="106"/>
      <c r="J12" s="106"/>
      <c r="K12" s="106"/>
    </row>
    <row r="13" spans="1:17">
      <c r="H13" s="106"/>
      <c r="I13" s="106"/>
      <c r="J13" s="106"/>
      <c r="K13" s="106"/>
    </row>
    <row r="14" spans="1:17">
      <c r="H14" s="106"/>
      <c r="I14" s="106"/>
      <c r="J14" s="106"/>
      <c r="K14" s="106"/>
    </row>
    <row r="17" spans="1:8">
      <c r="A17" s="2" t="s">
        <v>27</v>
      </c>
      <c r="B17" s="1" t="s">
        <v>28</v>
      </c>
    </row>
    <row r="19" spans="1:8" ht="15" customHeight="1">
      <c r="B19" s="88" t="s">
        <v>15</v>
      </c>
      <c r="C19" s="88" t="s">
        <v>29</v>
      </c>
      <c r="D19" s="88" t="s">
        <v>17</v>
      </c>
      <c r="E19" s="90" t="s">
        <v>25</v>
      </c>
      <c r="F19" s="92" t="s">
        <v>24</v>
      </c>
      <c r="G19" s="92"/>
      <c r="H19" s="92"/>
    </row>
    <row r="20" spans="1:8" ht="28.5" customHeight="1">
      <c r="B20" s="89"/>
      <c r="C20" s="89"/>
      <c r="D20" s="89"/>
      <c r="E20" s="91"/>
      <c r="F20" s="14" t="s">
        <v>6</v>
      </c>
      <c r="G20" s="14" t="s">
        <v>7</v>
      </c>
      <c r="H20" s="14" t="s">
        <v>8</v>
      </c>
    </row>
    <row r="21" spans="1:8">
      <c r="B21" s="10">
        <v>1</v>
      </c>
      <c r="C21" t="s">
        <v>30</v>
      </c>
      <c r="D21" s="10" t="s">
        <v>31</v>
      </c>
      <c r="E21" s="10">
        <f>+(5+9)/2</f>
        <v>7</v>
      </c>
      <c r="F21" s="10">
        <f>+H8*90%</f>
        <v>90</v>
      </c>
      <c r="G21" s="10">
        <f>+I8*90%</f>
        <v>180</v>
      </c>
      <c r="H21" s="10">
        <f>+J8*90%</f>
        <v>225</v>
      </c>
    </row>
    <row r="22" spans="1:8" ht="30">
      <c r="B22" s="10">
        <v>2</v>
      </c>
      <c r="C22" s="16" t="s">
        <v>32</v>
      </c>
      <c r="D22" s="10" t="s">
        <v>31</v>
      </c>
      <c r="E22" s="10">
        <f t="shared" ref="E22:E23" si="3">+(5+9)/2</f>
        <v>7</v>
      </c>
      <c r="F22" s="10">
        <v>0</v>
      </c>
      <c r="G22" s="10">
        <f>+F21</f>
        <v>90</v>
      </c>
      <c r="H22" s="10">
        <f>+G21</f>
        <v>180</v>
      </c>
    </row>
    <row r="23" spans="1:8" ht="30">
      <c r="B23" s="10">
        <v>3</v>
      </c>
      <c r="C23" s="16" t="s">
        <v>33</v>
      </c>
      <c r="D23" s="10" t="s">
        <v>31</v>
      </c>
      <c r="E23" s="10">
        <f t="shared" si="3"/>
        <v>7</v>
      </c>
      <c r="F23" s="10">
        <v>0</v>
      </c>
      <c r="G23" s="10">
        <v>0</v>
      </c>
      <c r="H23" s="10">
        <f>+G22</f>
        <v>90</v>
      </c>
    </row>
    <row r="24" spans="1:8" ht="15.75" thickBot="1">
      <c r="F24" s="17">
        <f>SUM(F21:F23)</f>
        <v>90</v>
      </c>
      <c r="G24" s="17">
        <f t="shared" ref="G24:H24" si="4">SUM(G21:G23)</f>
        <v>270</v>
      </c>
      <c r="H24" s="17">
        <f t="shared" si="4"/>
        <v>495</v>
      </c>
    </row>
    <row r="25" spans="1:8" ht="15.75" thickTop="1"/>
    <row r="27" spans="1:8">
      <c r="B27" s="72" t="s">
        <v>36</v>
      </c>
      <c r="C27" t="s">
        <v>37</v>
      </c>
    </row>
    <row r="30" spans="1:8">
      <c r="A30" s="2" t="s">
        <v>38</v>
      </c>
      <c r="B30" s="1" t="s">
        <v>39</v>
      </c>
    </row>
    <row r="32" spans="1:8">
      <c r="B32" s="88" t="s">
        <v>40</v>
      </c>
      <c r="C32" s="88" t="s">
        <v>24</v>
      </c>
      <c r="D32" s="88" t="s">
        <v>1</v>
      </c>
      <c r="E32" s="88" t="s">
        <v>71</v>
      </c>
    </row>
    <row r="33" spans="1:5">
      <c r="B33" s="89"/>
      <c r="C33" s="89"/>
      <c r="D33" s="89"/>
      <c r="E33" s="89"/>
    </row>
    <row r="34" spans="1:5">
      <c r="B34" s="10">
        <v>1</v>
      </c>
      <c r="C34" s="10">
        <f>+F21</f>
        <v>90</v>
      </c>
      <c r="D34" s="10">
        <v>1500</v>
      </c>
      <c r="E34" s="31">
        <f>+C34*D34</f>
        <v>135000</v>
      </c>
    </row>
    <row r="35" spans="1:5">
      <c r="B35" s="10">
        <v>2</v>
      </c>
      <c r="C35" s="18">
        <f>+G21</f>
        <v>180</v>
      </c>
      <c r="D35" s="10">
        <f>D34*1.25</f>
        <v>1875</v>
      </c>
      <c r="E35" s="32">
        <f t="shared" ref="E35:E36" si="5">+C35*D35</f>
        <v>337500</v>
      </c>
    </row>
    <row r="36" spans="1:5">
      <c r="B36" s="19">
        <v>3</v>
      </c>
      <c r="C36" s="20">
        <f>+H21</f>
        <v>225</v>
      </c>
      <c r="D36" s="19">
        <f>D34*1.3</f>
        <v>1950</v>
      </c>
      <c r="E36" s="33">
        <f t="shared" si="5"/>
        <v>438750</v>
      </c>
    </row>
    <row r="39" spans="1:5">
      <c r="A39" s="2" t="s">
        <v>41</v>
      </c>
      <c r="B39" s="1" t="s">
        <v>42</v>
      </c>
    </row>
    <row r="41" spans="1:5">
      <c r="B41" s="88" t="s">
        <v>40</v>
      </c>
      <c r="C41" s="88" t="s">
        <v>1</v>
      </c>
    </row>
    <row r="42" spans="1:5">
      <c r="B42" s="89"/>
      <c r="C42" s="89"/>
    </row>
    <row r="43" spans="1:5">
      <c r="B43" s="10">
        <v>1</v>
      </c>
      <c r="C43" s="10">
        <v>1000</v>
      </c>
    </row>
    <row r="44" spans="1:5">
      <c r="B44" s="10">
        <v>2</v>
      </c>
      <c r="C44" s="10">
        <v>3000</v>
      </c>
    </row>
    <row r="45" spans="1:5">
      <c r="B45" s="19">
        <v>3</v>
      </c>
      <c r="C45" s="19">
        <v>12000</v>
      </c>
    </row>
    <row r="48" spans="1:5">
      <c r="A48" s="2" t="s">
        <v>48</v>
      </c>
      <c r="B48" s="93" t="s">
        <v>66</v>
      </c>
      <c r="C48" s="93"/>
    </row>
    <row r="50" spans="2:6">
      <c r="B50" s="88" t="s">
        <v>40</v>
      </c>
      <c r="C50" s="88" t="s">
        <v>67</v>
      </c>
      <c r="D50" s="88" t="s">
        <v>24</v>
      </c>
      <c r="E50" s="88" t="s">
        <v>1</v>
      </c>
      <c r="F50" s="88" t="s">
        <v>71</v>
      </c>
    </row>
    <row r="51" spans="2:6">
      <c r="B51" s="89"/>
      <c r="C51" s="89"/>
      <c r="D51" s="89"/>
      <c r="E51" s="89"/>
      <c r="F51" s="89"/>
    </row>
    <row r="52" spans="2:6">
      <c r="B52" s="25">
        <v>1</v>
      </c>
      <c r="C52" s="25" t="s">
        <v>68</v>
      </c>
      <c r="D52" s="25">
        <f>+H8</f>
        <v>100</v>
      </c>
      <c r="E52" s="25">
        <v>300</v>
      </c>
      <c r="F52" s="34">
        <f>+D52*E52</f>
        <v>30000</v>
      </c>
    </row>
    <row r="53" spans="2:6">
      <c r="B53" s="26">
        <v>2</v>
      </c>
      <c r="C53" s="26" t="s">
        <v>68</v>
      </c>
      <c r="D53" s="26">
        <f>+I8</f>
        <v>200</v>
      </c>
      <c r="E53" s="26">
        <f>+E52*120%</f>
        <v>360</v>
      </c>
      <c r="F53" s="85">
        <f>+(D53*E53)+(D54*E54)</f>
        <v>87000</v>
      </c>
    </row>
    <row r="54" spans="2:6">
      <c r="B54" s="19"/>
      <c r="C54" s="19" t="s">
        <v>69</v>
      </c>
      <c r="D54" s="19">
        <f>+D52</f>
        <v>100</v>
      </c>
      <c r="E54" s="19">
        <v>150</v>
      </c>
      <c r="F54" s="86"/>
    </row>
    <row r="55" spans="2:6">
      <c r="B55" s="26">
        <v>3</v>
      </c>
      <c r="C55" s="26" t="s">
        <v>68</v>
      </c>
      <c r="D55" s="26">
        <f>+J8</f>
        <v>250</v>
      </c>
      <c r="E55" s="26">
        <f>+E53*120%</f>
        <v>432</v>
      </c>
      <c r="F55" s="85">
        <f>+(D55*E55)+(D56*E56)+(D57*E57)</f>
        <v>154000</v>
      </c>
    </row>
    <row r="56" spans="2:6">
      <c r="B56" s="27"/>
      <c r="C56" s="24" t="s">
        <v>69</v>
      </c>
      <c r="D56" s="24">
        <f>+D53</f>
        <v>200</v>
      </c>
      <c r="E56" s="24">
        <f>+E54*120%</f>
        <v>180</v>
      </c>
      <c r="F56" s="87"/>
    </row>
    <row r="57" spans="2:6">
      <c r="B57" s="23"/>
      <c r="C57" s="19" t="s">
        <v>70</v>
      </c>
      <c r="D57" s="19">
        <f>+D52</f>
        <v>100</v>
      </c>
      <c r="E57" s="19">
        <v>100</v>
      </c>
      <c r="F57" s="86"/>
    </row>
  </sheetData>
  <mergeCells count="25">
    <mergeCell ref="B48:C48"/>
    <mergeCell ref="H3:J3"/>
    <mergeCell ref="B3:B4"/>
    <mergeCell ref="C3:C4"/>
    <mergeCell ref="D3:D4"/>
    <mergeCell ref="E32:E33"/>
    <mergeCell ref="B32:B33"/>
    <mergeCell ref="C32:C33"/>
    <mergeCell ref="D32:D33"/>
    <mergeCell ref="B41:B42"/>
    <mergeCell ref="C41:C42"/>
    <mergeCell ref="K3:K4"/>
    <mergeCell ref="E3:G3"/>
    <mergeCell ref="B19:B20"/>
    <mergeCell ref="C19:C20"/>
    <mergeCell ref="D19:D20"/>
    <mergeCell ref="E19:E20"/>
    <mergeCell ref="F19:H19"/>
    <mergeCell ref="F53:F54"/>
    <mergeCell ref="F55:F57"/>
    <mergeCell ref="B50:B51"/>
    <mergeCell ref="E50:E51"/>
    <mergeCell ref="D50:D51"/>
    <mergeCell ref="C50:C51"/>
    <mergeCell ref="F50:F5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L103"/>
  <sheetViews>
    <sheetView workbookViewId="0">
      <selection activeCell="C91" sqref="C91:C93"/>
    </sheetView>
  </sheetViews>
  <sheetFormatPr defaultRowHeight="15"/>
  <cols>
    <col min="3" max="3" width="13.42578125" customWidth="1"/>
    <col min="4" max="4" width="16.140625" customWidth="1"/>
    <col min="7" max="7" width="11.28515625" customWidth="1"/>
    <col min="8" max="10" width="10.42578125" customWidth="1"/>
  </cols>
  <sheetData>
    <row r="1" spans="1:5">
      <c r="A1" s="2" t="s">
        <v>19</v>
      </c>
      <c r="B1" s="1" t="s">
        <v>43</v>
      </c>
    </row>
    <row r="3" spans="1:5">
      <c r="B3" s="88" t="s">
        <v>40</v>
      </c>
      <c r="C3" s="88" t="s">
        <v>24</v>
      </c>
      <c r="D3" s="88" t="s">
        <v>44</v>
      </c>
      <c r="E3" s="88" t="s">
        <v>71</v>
      </c>
    </row>
    <row r="4" spans="1:5">
      <c r="B4" s="89"/>
      <c r="C4" s="89"/>
      <c r="D4" s="89"/>
      <c r="E4" s="89"/>
    </row>
    <row r="5" spans="1:5">
      <c r="B5" s="10">
        <v>1</v>
      </c>
      <c r="C5" s="10">
        <f>+Revenues!H8</f>
        <v>100</v>
      </c>
      <c r="D5" s="10">
        <f>(60+120)/2</f>
        <v>90</v>
      </c>
      <c r="E5" s="37">
        <f>+C5*D5</f>
        <v>9000</v>
      </c>
    </row>
    <row r="6" spans="1:5">
      <c r="B6" s="10">
        <v>2</v>
      </c>
      <c r="C6" s="18">
        <f>+Revenues!I8</f>
        <v>200</v>
      </c>
      <c r="D6" s="10">
        <f>+D5+20</f>
        <v>110</v>
      </c>
      <c r="E6" s="37">
        <f>+C6*D6</f>
        <v>22000</v>
      </c>
    </row>
    <row r="7" spans="1:5">
      <c r="B7" s="19">
        <v>3</v>
      </c>
      <c r="C7" s="20">
        <f>+Revenues!J8</f>
        <v>250</v>
      </c>
      <c r="D7" s="19">
        <f>+D6+20</f>
        <v>130</v>
      </c>
      <c r="E7" s="38">
        <f>+C7*D7</f>
        <v>32500</v>
      </c>
    </row>
    <row r="10" spans="1:5">
      <c r="A10" s="2" t="s">
        <v>27</v>
      </c>
      <c r="B10" s="1" t="s">
        <v>45</v>
      </c>
    </row>
    <row r="12" spans="1:5">
      <c r="B12" s="88" t="s">
        <v>40</v>
      </c>
      <c r="C12" s="88" t="s">
        <v>24</v>
      </c>
      <c r="D12" s="88" t="s">
        <v>44</v>
      </c>
      <c r="E12" s="88" t="s">
        <v>71</v>
      </c>
    </row>
    <row r="13" spans="1:5">
      <c r="B13" s="89"/>
      <c r="C13" s="89"/>
      <c r="D13" s="89"/>
      <c r="E13" s="89"/>
    </row>
    <row r="14" spans="1:5">
      <c r="B14" s="10">
        <v>1</v>
      </c>
      <c r="C14" s="10">
        <f>+Revenues!F24</f>
        <v>90</v>
      </c>
      <c r="D14" s="10">
        <f>0.83*12</f>
        <v>9.9599999999999991</v>
      </c>
      <c r="E14" s="37">
        <f>+C14*D14</f>
        <v>896.39999999999986</v>
      </c>
    </row>
    <row r="15" spans="1:5">
      <c r="B15" s="10">
        <v>2</v>
      </c>
      <c r="C15" s="18">
        <f>+Revenues!G24</f>
        <v>270</v>
      </c>
      <c r="D15" s="10">
        <f>0.83*12</f>
        <v>9.9599999999999991</v>
      </c>
      <c r="E15" s="37">
        <f>+C15*D15</f>
        <v>2689.2</v>
      </c>
    </row>
    <row r="16" spans="1:5">
      <c r="B16" s="19">
        <v>3</v>
      </c>
      <c r="C16" s="20">
        <f>+Revenues!H24</f>
        <v>495</v>
      </c>
      <c r="D16" s="19">
        <f>0.83*12</f>
        <v>9.9599999999999991</v>
      </c>
      <c r="E16" s="38">
        <f>+C16*D16</f>
        <v>4930.2</v>
      </c>
    </row>
    <row r="19" spans="1:12">
      <c r="A19" s="2" t="s">
        <v>38</v>
      </c>
      <c r="B19" s="1" t="s">
        <v>46</v>
      </c>
    </row>
    <row r="21" spans="1:12">
      <c r="B21" s="88" t="s">
        <v>40</v>
      </c>
      <c r="C21" s="88" t="s">
        <v>24</v>
      </c>
      <c r="D21" s="88" t="s">
        <v>44</v>
      </c>
      <c r="E21" s="88" t="s">
        <v>71</v>
      </c>
    </row>
    <row r="22" spans="1:12">
      <c r="B22" s="89"/>
      <c r="C22" s="89"/>
      <c r="D22" s="89"/>
      <c r="E22" s="89"/>
    </row>
    <row r="23" spans="1:12">
      <c r="B23" s="10">
        <v>1</v>
      </c>
      <c r="C23" s="10">
        <f>+Revenues!H8</f>
        <v>100</v>
      </c>
      <c r="D23" s="10">
        <v>45</v>
      </c>
      <c r="E23">
        <f>+C23*D23</f>
        <v>4500</v>
      </c>
    </row>
    <row r="24" spans="1:12">
      <c r="B24" s="10">
        <v>2</v>
      </c>
      <c r="C24" s="18">
        <f>+Revenues!I8</f>
        <v>200</v>
      </c>
      <c r="D24" s="10">
        <v>45</v>
      </c>
      <c r="E24">
        <f>+C24*D24</f>
        <v>9000</v>
      </c>
    </row>
    <row r="25" spans="1:12">
      <c r="B25" s="19">
        <v>3</v>
      </c>
      <c r="C25" s="20">
        <f>+Revenues!J8</f>
        <v>250</v>
      </c>
      <c r="D25" s="19">
        <v>45</v>
      </c>
      <c r="E25" s="23">
        <f>+C25*D25</f>
        <v>11250</v>
      </c>
    </row>
    <row r="28" spans="1:12">
      <c r="A28" s="2" t="s">
        <v>41</v>
      </c>
      <c r="B28" s="1" t="s">
        <v>74</v>
      </c>
    </row>
    <row r="30" spans="1:12">
      <c r="B30" s="88" t="s">
        <v>15</v>
      </c>
      <c r="C30" s="88" t="s">
        <v>16</v>
      </c>
      <c r="D30" s="88" t="s">
        <v>17</v>
      </c>
      <c r="E30" s="90" t="s">
        <v>47</v>
      </c>
      <c r="F30" s="90"/>
      <c r="G30" s="90"/>
      <c r="H30" s="92" t="s">
        <v>24</v>
      </c>
      <c r="I30" s="92"/>
      <c r="J30" s="92"/>
      <c r="K30" s="92"/>
      <c r="L30" s="90" t="s">
        <v>18</v>
      </c>
    </row>
    <row r="31" spans="1:12">
      <c r="B31" s="89"/>
      <c r="C31" s="89"/>
      <c r="D31" s="89"/>
      <c r="E31" s="14" t="s">
        <v>6</v>
      </c>
      <c r="F31" s="14" t="s">
        <v>7</v>
      </c>
      <c r="G31" s="14" t="s">
        <v>8</v>
      </c>
      <c r="H31" s="14" t="s">
        <v>6</v>
      </c>
      <c r="I31" s="14" t="s">
        <v>7</v>
      </c>
      <c r="J31" s="68"/>
      <c r="K31" s="14" t="s">
        <v>8</v>
      </c>
      <c r="L31" s="91"/>
    </row>
    <row r="32" spans="1:12">
      <c r="B32" s="10">
        <f>+Revenues!B5</f>
        <v>1</v>
      </c>
      <c r="C32" t="str">
        <f>+Revenues!C5</f>
        <v>Basic</v>
      </c>
      <c r="D32" s="10" t="str">
        <f>+Revenues!D5</f>
        <v>$1,000 - 2,200</v>
      </c>
      <c r="E32" s="22">
        <f>+Revenues!E5*25%</f>
        <v>400</v>
      </c>
      <c r="F32" s="22">
        <f>+Revenues!F5*25%</f>
        <v>440</v>
      </c>
      <c r="G32" s="22">
        <f>+Revenues!G5*25%</f>
        <v>506</v>
      </c>
      <c r="H32" s="10">
        <f>ROUND((+$H$35*L32),0)</f>
        <v>2</v>
      </c>
      <c r="I32" s="10">
        <f>ROUND((+$I$35*L32),0)</f>
        <v>5</v>
      </c>
      <c r="J32" s="10"/>
      <c r="K32" s="10">
        <f>ROUND((+$K$35*L32),0)</f>
        <v>6</v>
      </c>
      <c r="L32" s="11">
        <f>+Revenues!K5</f>
        <v>0.15000000000000002</v>
      </c>
    </row>
    <row r="33" spans="1:12">
      <c r="B33" s="10">
        <f>+Revenues!B6</f>
        <v>2</v>
      </c>
      <c r="C33" t="str">
        <f>+Revenues!C6</f>
        <v>Consulting</v>
      </c>
      <c r="D33" s="10" t="str">
        <f>+Revenues!D6</f>
        <v>$2,200 - 3,600</v>
      </c>
      <c r="E33" s="22">
        <f>+Revenues!E6*25%</f>
        <v>725</v>
      </c>
      <c r="F33" s="22">
        <f>+Revenues!F6*25%</f>
        <v>797.5</v>
      </c>
      <c r="G33" s="22">
        <f>+Revenues!G6*25%</f>
        <v>917.25</v>
      </c>
      <c r="H33" s="10">
        <f t="shared" ref="H33:H34" si="0">ROUND((+$H$35*L33),0)</f>
        <v>5</v>
      </c>
      <c r="I33" s="10">
        <f t="shared" ref="I33:I34" si="1">ROUND((+$I$35*L33),0)</f>
        <v>11</v>
      </c>
      <c r="J33" s="10"/>
      <c r="K33" s="10">
        <f t="shared" ref="K33:K34" si="2">ROUND((+$K$35*L33),0)</f>
        <v>13</v>
      </c>
      <c r="L33" s="11">
        <f>+Revenues!K6</f>
        <v>0.35</v>
      </c>
    </row>
    <row r="34" spans="1:12">
      <c r="B34" s="10">
        <f>+Revenues!B7</f>
        <v>3</v>
      </c>
      <c r="C34" t="str">
        <f>+Revenues!C7</f>
        <v>Full Marketing</v>
      </c>
      <c r="D34" s="10" t="str">
        <f>+Revenues!D7</f>
        <v>$5,000 - 6,000</v>
      </c>
      <c r="E34" s="22">
        <f>+Revenues!E7*25%</f>
        <v>1375</v>
      </c>
      <c r="F34" s="22">
        <f>+Revenues!F7*25%</f>
        <v>1512.5</v>
      </c>
      <c r="G34" s="22">
        <f>+Revenues!G7*25%</f>
        <v>1739.5</v>
      </c>
      <c r="H34" s="10">
        <f t="shared" si="0"/>
        <v>8</v>
      </c>
      <c r="I34" s="10">
        <f t="shared" si="1"/>
        <v>15</v>
      </c>
      <c r="J34" s="10"/>
      <c r="K34" s="10">
        <f t="shared" si="2"/>
        <v>19</v>
      </c>
      <c r="L34" s="11">
        <f>+Revenues!K7</f>
        <v>0.5</v>
      </c>
    </row>
    <row r="35" spans="1:12" ht="15.75" thickBot="1">
      <c r="H35" s="17">
        <f>ROUND((Revenues!H8*15%),0)</f>
        <v>15</v>
      </c>
      <c r="I35" s="17">
        <f>ROUNDDOWN((Revenues!I8*15%),0)</f>
        <v>30</v>
      </c>
      <c r="J35" s="17"/>
      <c r="K35" s="17">
        <f>ROUND((Revenues!J8*15%),0)</f>
        <v>38</v>
      </c>
      <c r="L35" s="15">
        <f>SUM(L32:L34)</f>
        <v>1</v>
      </c>
    </row>
    <row r="36" spans="1:12" ht="15.75" thickTop="1"/>
    <row r="37" spans="1:12">
      <c r="B37" s="72" t="s">
        <v>26</v>
      </c>
      <c r="C37" s="72" t="s">
        <v>72</v>
      </c>
    </row>
    <row r="38" spans="1:12">
      <c r="B38" s="72" t="s">
        <v>34</v>
      </c>
      <c r="C38" s="72" t="s">
        <v>73</v>
      </c>
    </row>
    <row r="40" spans="1:12">
      <c r="A40" s="2" t="s">
        <v>48</v>
      </c>
      <c r="B40" s="1" t="s">
        <v>49</v>
      </c>
    </row>
    <row r="42" spans="1:12">
      <c r="B42" s="88" t="s">
        <v>40</v>
      </c>
      <c r="C42" s="88" t="s">
        <v>51</v>
      </c>
    </row>
    <row r="43" spans="1:12">
      <c r="B43" s="89"/>
      <c r="C43" s="89"/>
    </row>
    <row r="44" spans="1:12">
      <c r="B44" s="10">
        <v>1</v>
      </c>
      <c r="C44" s="21">
        <f>+Summary!D15*2.5%</f>
        <v>14178.25</v>
      </c>
    </row>
    <row r="45" spans="1:12">
      <c r="B45" s="10">
        <v>2</v>
      </c>
      <c r="C45" s="21">
        <f>+Summary!E15*2.5%</f>
        <v>32762.25</v>
      </c>
    </row>
    <row r="46" spans="1:12">
      <c r="B46" s="19">
        <v>3</v>
      </c>
      <c r="C46" s="39">
        <f>+Summary!F15*2.5%</f>
        <v>46943.725000000006</v>
      </c>
    </row>
    <row r="51" spans="1:3">
      <c r="A51" s="2" t="s">
        <v>50</v>
      </c>
      <c r="B51" s="1" t="s">
        <v>108</v>
      </c>
    </row>
    <row r="53" spans="1:3">
      <c r="B53" s="88" t="s">
        <v>40</v>
      </c>
      <c r="C53" s="88" t="s">
        <v>51</v>
      </c>
    </row>
    <row r="54" spans="1:3">
      <c r="B54" s="89"/>
      <c r="C54" s="89"/>
    </row>
    <row r="55" spans="1:3">
      <c r="B55" s="10">
        <v>1</v>
      </c>
      <c r="C55" s="10">
        <v>1100</v>
      </c>
    </row>
    <row r="56" spans="1:3">
      <c r="B56" s="10">
        <v>2</v>
      </c>
      <c r="C56" s="10">
        <v>500</v>
      </c>
    </row>
    <row r="57" spans="1:3">
      <c r="B57" s="19">
        <v>3</v>
      </c>
      <c r="C57" s="19">
        <v>500</v>
      </c>
    </row>
    <row r="60" spans="1:3">
      <c r="A60" s="2" t="s">
        <v>52</v>
      </c>
      <c r="B60" s="1" t="s">
        <v>53</v>
      </c>
    </row>
    <row r="62" spans="1:3">
      <c r="B62" s="88" t="s">
        <v>40</v>
      </c>
      <c r="C62" s="88" t="s">
        <v>51</v>
      </c>
    </row>
    <row r="63" spans="1:3">
      <c r="B63" s="89"/>
      <c r="C63" s="89"/>
    </row>
    <row r="64" spans="1:3">
      <c r="B64" s="10">
        <v>1</v>
      </c>
      <c r="C64" s="10">
        <v>0</v>
      </c>
    </row>
    <row r="65" spans="1:11">
      <c r="B65" s="10">
        <v>2</v>
      </c>
      <c r="C65" s="10">
        <v>5000</v>
      </c>
    </row>
    <row r="66" spans="1:11">
      <c r="B66" s="19">
        <v>3</v>
      </c>
      <c r="C66" s="19">
        <v>5000</v>
      </c>
    </row>
    <row r="69" spans="1:11">
      <c r="A69" s="2" t="s">
        <v>54</v>
      </c>
      <c r="B69" s="1" t="s">
        <v>55</v>
      </c>
    </row>
    <row r="71" spans="1:11">
      <c r="B71" s="88" t="s">
        <v>40</v>
      </c>
      <c r="C71" s="88" t="s">
        <v>51</v>
      </c>
    </row>
    <row r="72" spans="1:11">
      <c r="B72" s="89"/>
      <c r="C72" s="89"/>
    </row>
    <row r="73" spans="1:11">
      <c r="B73" s="10">
        <v>1</v>
      </c>
      <c r="C73" s="10">
        <v>2500</v>
      </c>
    </row>
    <row r="74" spans="1:11">
      <c r="B74" s="10">
        <v>2</v>
      </c>
      <c r="C74" s="10">
        <v>2500</v>
      </c>
    </row>
    <row r="75" spans="1:11">
      <c r="B75" s="19">
        <v>3</v>
      </c>
      <c r="C75" s="19">
        <v>2500</v>
      </c>
    </row>
    <row r="78" spans="1:11">
      <c r="A78" s="2" t="s">
        <v>56</v>
      </c>
      <c r="B78" s="1" t="s">
        <v>57</v>
      </c>
    </row>
    <row r="80" spans="1:11">
      <c r="B80" s="88" t="s">
        <v>40</v>
      </c>
      <c r="C80" s="88" t="s">
        <v>58</v>
      </c>
      <c r="D80" s="88"/>
      <c r="E80" s="88"/>
      <c r="F80" s="88"/>
      <c r="G80" s="88"/>
      <c r="H80" s="88"/>
      <c r="I80" s="88"/>
      <c r="J80" s="88"/>
      <c r="K80" s="75" t="s">
        <v>71</v>
      </c>
    </row>
    <row r="81" spans="1:11" ht="45">
      <c r="B81" s="89"/>
      <c r="C81" s="60" t="s">
        <v>59</v>
      </c>
      <c r="D81" s="60" t="s">
        <v>60</v>
      </c>
      <c r="E81" s="60" t="s">
        <v>61</v>
      </c>
      <c r="F81" s="61" t="s">
        <v>62</v>
      </c>
      <c r="G81" s="61" t="s">
        <v>63</v>
      </c>
      <c r="H81" s="61" t="s">
        <v>95</v>
      </c>
      <c r="I81" s="61" t="s">
        <v>96</v>
      </c>
      <c r="J81" s="69" t="s">
        <v>107</v>
      </c>
      <c r="K81" s="76"/>
    </row>
    <row r="82" spans="1:11">
      <c r="B82" s="10">
        <v>1</v>
      </c>
      <c r="C82" s="10">
        <v>0</v>
      </c>
      <c r="D82" s="10">
        <v>65000</v>
      </c>
      <c r="E82" s="10">
        <v>80000</v>
      </c>
      <c r="F82" s="10">
        <v>3000</v>
      </c>
      <c r="G82" s="10">
        <v>5000</v>
      </c>
      <c r="H82" s="10">
        <v>8320</v>
      </c>
      <c r="I82" s="10">
        <v>0</v>
      </c>
      <c r="J82" s="10">
        <v>35000</v>
      </c>
      <c r="K82">
        <f>SUM(B82:J82)</f>
        <v>196321</v>
      </c>
    </row>
    <row r="83" spans="1:11">
      <c r="B83" s="10">
        <v>2</v>
      </c>
      <c r="C83" s="10">
        <v>80000</v>
      </c>
      <c r="D83" s="10">
        <f>+D82*110%</f>
        <v>71500</v>
      </c>
      <c r="E83" s="10">
        <f>+E82*110%</f>
        <v>88000</v>
      </c>
      <c r="F83" s="10">
        <v>4000</v>
      </c>
      <c r="G83" s="10">
        <v>7500</v>
      </c>
      <c r="H83" s="10">
        <f>+H82</f>
        <v>8320</v>
      </c>
      <c r="I83" s="10">
        <f>+H82</f>
        <v>8320</v>
      </c>
      <c r="J83" s="10">
        <v>38000</v>
      </c>
      <c r="K83">
        <f>SUM(B83:J83)</f>
        <v>305642</v>
      </c>
    </row>
    <row r="84" spans="1:11">
      <c r="B84" s="19">
        <v>3</v>
      </c>
      <c r="C84" s="19">
        <f>+C83*110%</f>
        <v>88000</v>
      </c>
      <c r="D84" s="19">
        <f>+D83*110%</f>
        <v>78650</v>
      </c>
      <c r="E84" s="19">
        <f>+E83*110%</f>
        <v>96800.000000000015</v>
      </c>
      <c r="F84" s="19">
        <v>5000</v>
      </c>
      <c r="G84" s="19">
        <v>12000</v>
      </c>
      <c r="H84" s="19">
        <f>+H83</f>
        <v>8320</v>
      </c>
      <c r="I84" s="19">
        <f>+I83</f>
        <v>8320</v>
      </c>
      <c r="J84" s="19">
        <v>40000</v>
      </c>
      <c r="K84" s="23">
        <f>SUM(C84:J84)</f>
        <v>337090</v>
      </c>
    </row>
    <row r="87" spans="1:11">
      <c r="A87" s="2" t="s">
        <v>64</v>
      </c>
      <c r="B87" s="1" t="s">
        <v>65</v>
      </c>
    </row>
    <row r="89" spans="1:11">
      <c r="B89" s="88" t="s">
        <v>40</v>
      </c>
      <c r="C89" s="95" t="s">
        <v>75</v>
      </c>
      <c r="D89" s="88" t="s">
        <v>51</v>
      </c>
    </row>
    <row r="90" spans="1:11">
      <c r="B90" s="89"/>
      <c r="C90" s="96"/>
      <c r="D90" s="89"/>
    </row>
    <row r="91" spans="1:11">
      <c r="B91" s="10">
        <v>1</v>
      </c>
      <c r="C91" s="97">
        <v>0.35</v>
      </c>
      <c r="D91" s="21">
        <f>+Summary!D15*Expenditures!C91</f>
        <v>198495.5</v>
      </c>
    </row>
    <row r="92" spans="1:11">
      <c r="B92" s="10">
        <v>2</v>
      </c>
      <c r="C92" s="97">
        <v>0.25</v>
      </c>
      <c r="D92" s="21">
        <f>+Summary!E15*Expenditures!C92</f>
        <v>327622.5</v>
      </c>
    </row>
    <row r="93" spans="1:11">
      <c r="B93" s="19">
        <v>3</v>
      </c>
      <c r="C93" s="98">
        <v>0.15</v>
      </c>
      <c r="D93" s="39">
        <f>+Summary!F15*Expenditures!C93</f>
        <v>281662.34999999998</v>
      </c>
    </row>
    <row r="96" spans="1:11">
      <c r="A96" s="62"/>
      <c r="B96" s="63"/>
      <c r="C96" s="27"/>
      <c r="D96" s="27"/>
      <c r="E96" s="27"/>
    </row>
    <row r="97" spans="1:5">
      <c r="A97" s="27"/>
      <c r="B97" s="27"/>
      <c r="C97" s="27"/>
      <c r="D97" s="27"/>
      <c r="E97" s="27"/>
    </row>
    <row r="98" spans="1:5">
      <c r="A98" s="27"/>
      <c r="B98" s="27"/>
      <c r="C98" s="27"/>
      <c r="D98" s="27"/>
      <c r="E98" s="27"/>
    </row>
    <row r="99" spans="1:5">
      <c r="A99" s="27"/>
      <c r="B99" s="66"/>
      <c r="C99" s="66"/>
      <c r="D99" s="66"/>
      <c r="E99" s="94"/>
    </row>
    <row r="100" spans="1:5">
      <c r="A100" s="27"/>
      <c r="B100" s="66"/>
      <c r="C100" s="66"/>
      <c r="D100" s="66"/>
      <c r="E100" s="94"/>
    </row>
    <row r="101" spans="1:5">
      <c r="A101" s="27"/>
      <c r="B101" s="24"/>
      <c r="C101" s="24"/>
      <c r="D101" s="24"/>
      <c r="E101" s="64"/>
    </row>
    <row r="102" spans="1:5">
      <c r="A102" s="27"/>
      <c r="B102" s="24"/>
      <c r="C102" s="65"/>
      <c r="D102" s="24"/>
      <c r="E102" s="64"/>
    </row>
    <row r="103" spans="1:5">
      <c r="A103" s="27"/>
      <c r="B103" s="24"/>
      <c r="C103" s="65"/>
      <c r="D103" s="24"/>
      <c r="E103" s="64"/>
    </row>
  </sheetData>
  <mergeCells count="32">
    <mergeCell ref="E99:E100"/>
    <mergeCell ref="C89:C90"/>
    <mergeCell ref="D12:D13"/>
    <mergeCell ref="L30:L31"/>
    <mergeCell ref="D30:D31"/>
    <mergeCell ref="H30:K30"/>
    <mergeCell ref="B53:B54"/>
    <mergeCell ref="C53:C54"/>
    <mergeCell ref="B62:B63"/>
    <mergeCell ref="C62:C63"/>
    <mergeCell ref="B30:B31"/>
    <mergeCell ref="C30:C31"/>
    <mergeCell ref="B71:B72"/>
    <mergeCell ref="C71:C72"/>
    <mergeCell ref="B80:B81"/>
    <mergeCell ref="B89:B90"/>
    <mergeCell ref="D89:D90"/>
    <mergeCell ref="C80:J80"/>
    <mergeCell ref="E3:E4"/>
    <mergeCell ref="E12:E13"/>
    <mergeCell ref="E21:E22"/>
    <mergeCell ref="B42:B43"/>
    <mergeCell ref="C42:C43"/>
    <mergeCell ref="E30:G30"/>
    <mergeCell ref="B21:B22"/>
    <mergeCell ref="C21:C22"/>
    <mergeCell ref="D21:D22"/>
    <mergeCell ref="B3:B4"/>
    <mergeCell ref="C3:C4"/>
    <mergeCell ref="D3:D4"/>
    <mergeCell ref="B12:B13"/>
    <mergeCell ref="C12: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H35"/>
  <sheetViews>
    <sheetView workbookViewId="0">
      <pane ySplit="2" topLeftCell="A3" activePane="bottomLeft" state="frozen"/>
      <selection pane="bottomLeft" activeCell="B28" sqref="B28"/>
    </sheetView>
  </sheetViews>
  <sheetFormatPr defaultRowHeight="15"/>
  <cols>
    <col min="2" max="2" width="28" bestFit="1" customWidth="1"/>
    <col min="3" max="3" width="2" customWidth="1"/>
    <col min="4" max="6" width="11.5703125" bestFit="1" customWidth="1"/>
  </cols>
  <sheetData>
    <row r="2" spans="1:8">
      <c r="D2" s="28" t="s">
        <v>6</v>
      </c>
      <c r="E2" s="28" t="s">
        <v>7</v>
      </c>
      <c r="F2" s="28" t="s">
        <v>8</v>
      </c>
    </row>
    <row r="4" spans="1:8" ht="18">
      <c r="A4" s="77" t="s">
        <v>1</v>
      </c>
      <c r="B4" s="77"/>
      <c r="C4" s="77"/>
      <c r="D4" s="77"/>
      <c r="E4" s="77"/>
      <c r="F4" s="77"/>
    </row>
    <row r="6" spans="1:8">
      <c r="A6" s="2" t="str">
        <f>+Revenues!A1</f>
        <v>[A]</v>
      </c>
      <c r="B6" s="1" t="str">
        <f>+Revenues!B1</f>
        <v>Initial Sales Revenue</v>
      </c>
    </row>
    <row r="7" spans="1:8">
      <c r="A7" s="2"/>
      <c r="B7" s="29" t="str">
        <f>+Revenues!C5</f>
        <v>Basic</v>
      </c>
      <c r="D7" s="30">
        <f>+Revenues!E5*Revenues!H5</f>
        <v>24000</v>
      </c>
      <c r="E7" s="30">
        <f>+Revenues!F5*Revenues!I5</f>
        <v>52800</v>
      </c>
      <c r="F7" s="30">
        <f>+Revenues!G5*Revenues!J5</f>
        <v>76912</v>
      </c>
    </row>
    <row r="8" spans="1:8">
      <c r="A8" s="2"/>
      <c r="B8" s="29" t="str">
        <f>+Revenues!C6</f>
        <v>Consulting</v>
      </c>
      <c r="D8" s="30">
        <f>+Revenues!E6*Revenues!H6</f>
        <v>101500</v>
      </c>
      <c r="E8" s="30">
        <f>+Revenues!F6*Revenues!I6</f>
        <v>223300</v>
      </c>
      <c r="F8" s="30">
        <f>+Revenues!G6*Revenues!J6</f>
        <v>322872</v>
      </c>
    </row>
    <row r="9" spans="1:8">
      <c r="A9" s="2"/>
      <c r="B9" s="29" t="str">
        <f>+Revenues!C7</f>
        <v>Full Marketing</v>
      </c>
      <c r="D9" s="30">
        <f>+Revenues!E7*Revenues!H7</f>
        <v>275000</v>
      </c>
      <c r="E9" s="30">
        <f>+Revenues!F7*Revenues!I7</f>
        <v>605000</v>
      </c>
      <c r="F9" s="30">
        <f>+Revenues!G7*Revenues!J7</f>
        <v>869750</v>
      </c>
      <c r="H9" s="58"/>
    </row>
    <row r="10" spans="1:8">
      <c r="A10" s="2" t="str">
        <f>+Revenues!A17</f>
        <v>[B]</v>
      </c>
      <c r="B10" s="1" t="str">
        <f>+Revenues!B17</f>
        <v>Website hosting</v>
      </c>
      <c r="D10" s="30">
        <f>+Revenues!$E$21*Revenues!F24</f>
        <v>630</v>
      </c>
      <c r="E10" s="30">
        <f>+Revenues!$E$21*Revenues!G24</f>
        <v>1890</v>
      </c>
      <c r="F10" s="30">
        <f>+Revenues!$E$21*Revenues!H24</f>
        <v>3465</v>
      </c>
    </row>
    <row r="11" spans="1:8">
      <c r="A11" s="2" t="str">
        <f>+Revenues!A30</f>
        <v>[C]</v>
      </c>
      <c r="B11" s="1" t="str">
        <f>+Revenues!B30</f>
        <v>Post sale advertising revenue</v>
      </c>
      <c r="D11" s="30">
        <f>+Revenues!C34*Revenues!D34</f>
        <v>135000</v>
      </c>
      <c r="E11" s="30">
        <f>+Revenues!C35*Revenues!D35</f>
        <v>337500</v>
      </c>
      <c r="F11" s="30">
        <f>+Revenues!C36*Revenues!D36</f>
        <v>438750</v>
      </c>
    </row>
    <row r="12" spans="1:8">
      <c r="A12" s="2" t="str">
        <f>+Revenues!A39</f>
        <v>[D]</v>
      </c>
      <c r="B12" s="1" t="str">
        <f>+Revenues!B39</f>
        <v>Website Advertising Revenue</v>
      </c>
      <c r="D12" s="30">
        <f>+Revenues!C43</f>
        <v>1000</v>
      </c>
      <c r="E12" s="30">
        <f>+Revenues!C44</f>
        <v>3000</v>
      </c>
      <c r="F12" s="30">
        <f>+Revenues!C45</f>
        <v>12000</v>
      </c>
    </row>
    <row r="13" spans="1:8">
      <c r="A13" s="2" t="str">
        <f>+Revenues!A48</f>
        <v>[E]</v>
      </c>
      <c r="B13" s="1" t="str">
        <f>+Revenues!B48</f>
        <v>Website Update Fees</v>
      </c>
      <c r="D13" s="30">
        <f>+Revenues!F52</f>
        <v>30000</v>
      </c>
      <c r="E13" s="30">
        <f>+Revenues!F53</f>
        <v>87000</v>
      </c>
      <c r="F13" s="30">
        <f>+Revenues!F55</f>
        <v>154000</v>
      </c>
    </row>
    <row r="15" spans="1:8" ht="15.75" thickBot="1">
      <c r="D15" s="70">
        <f>SUM(D7:D14)</f>
        <v>567130</v>
      </c>
      <c r="E15" s="70">
        <f t="shared" ref="E15:F15" si="0">SUM(E7:E14)</f>
        <v>1310490</v>
      </c>
      <c r="F15" s="70">
        <f t="shared" si="0"/>
        <v>1877749</v>
      </c>
    </row>
    <row r="16" spans="1:8" ht="15.75" thickTop="1"/>
    <row r="18" spans="1:6" ht="18">
      <c r="A18" s="77" t="s">
        <v>3</v>
      </c>
      <c r="B18" s="77"/>
      <c r="C18" s="77"/>
      <c r="D18" s="77"/>
      <c r="E18" s="77"/>
      <c r="F18" s="77"/>
    </row>
    <row r="20" spans="1:6">
      <c r="A20" s="2" t="str">
        <f>+Expenditures!A1</f>
        <v>[A]</v>
      </c>
      <c r="B20" s="1" t="str">
        <f>+Expenditures!B1</f>
        <v>Design Fee</v>
      </c>
      <c r="D20" s="30">
        <f>+Expenditures!E5</f>
        <v>9000</v>
      </c>
      <c r="E20" s="30">
        <f>+Expenditures!E6</f>
        <v>22000</v>
      </c>
      <c r="F20" s="30">
        <f>+Expenditures!E7</f>
        <v>32500</v>
      </c>
    </row>
    <row r="21" spans="1:6">
      <c r="A21" s="2" t="str">
        <f>+Expenditures!A10</f>
        <v>[B]</v>
      </c>
      <c r="B21" s="1" t="str">
        <f>+Expenditures!B10</f>
        <v>Domain Hosting Fee</v>
      </c>
      <c r="D21" s="30">
        <f>+Expenditures!E14</f>
        <v>896.39999999999986</v>
      </c>
      <c r="E21" s="30">
        <f>+Expenditures!E15</f>
        <v>2689.2</v>
      </c>
      <c r="F21" s="30">
        <f>+Expenditures!E16</f>
        <v>4930.2</v>
      </c>
    </row>
    <row r="22" spans="1:6">
      <c r="A22" s="2" t="str">
        <f>+Expenditures!A19</f>
        <v>[C]</v>
      </c>
      <c r="B22" s="1" t="str">
        <f>+Expenditures!B19</f>
        <v>Instant Revenue Promotion</v>
      </c>
      <c r="D22" s="30">
        <f>+Expenditures!E23</f>
        <v>4500</v>
      </c>
      <c r="E22" s="30">
        <f>+Expenditures!E24</f>
        <v>9000</v>
      </c>
      <c r="F22" s="30">
        <f>+Expenditures!E25</f>
        <v>11250</v>
      </c>
    </row>
    <row r="23" spans="1:6">
      <c r="A23" s="2" t="str">
        <f>+Expenditures!A28</f>
        <v>[D]</v>
      </c>
      <c r="B23" s="1" t="str">
        <f>+Expenditures!B28</f>
        <v>Affiliate Fees</v>
      </c>
      <c r="D23" s="30"/>
      <c r="E23" s="30"/>
      <c r="F23" s="30"/>
    </row>
    <row r="24" spans="1:6">
      <c r="A24" s="2"/>
      <c r="B24" s="29" t="str">
        <f>+Expenditures!C32</f>
        <v>Basic</v>
      </c>
      <c r="D24" s="30">
        <f>+Expenditures!E32*Expenditures!H32</f>
        <v>800</v>
      </c>
      <c r="E24" s="30">
        <f>+Expenditures!F32*Expenditures!I32</f>
        <v>2200</v>
      </c>
      <c r="F24" s="30">
        <f>+Expenditures!G32*Expenditures!K32</f>
        <v>3036</v>
      </c>
    </row>
    <row r="25" spans="1:6">
      <c r="A25" s="2"/>
      <c r="B25" s="29" t="str">
        <f>+Expenditures!C33</f>
        <v>Consulting</v>
      </c>
      <c r="D25" s="30">
        <f>+Expenditures!E33*Expenditures!H33</f>
        <v>3625</v>
      </c>
      <c r="E25" s="30">
        <f>+Expenditures!F33*Expenditures!I33</f>
        <v>8772.5</v>
      </c>
      <c r="F25" s="30">
        <f>+Expenditures!G33*Expenditures!K33</f>
        <v>11924.25</v>
      </c>
    </row>
    <row r="26" spans="1:6">
      <c r="A26" s="2"/>
      <c r="B26" s="29" t="str">
        <f>+Expenditures!C34</f>
        <v>Full Marketing</v>
      </c>
      <c r="D26" s="30">
        <f>+Expenditures!E34*Expenditures!H34</f>
        <v>11000</v>
      </c>
      <c r="E26" s="30">
        <f>+Expenditures!F34*Expenditures!I34</f>
        <v>22687.5</v>
      </c>
      <c r="F26" s="30">
        <f>+Expenditures!G34*Expenditures!K34</f>
        <v>33050.5</v>
      </c>
    </row>
    <row r="27" spans="1:6">
      <c r="A27" s="2" t="str">
        <f>+Expenditures!A40</f>
        <v>[E]</v>
      </c>
      <c r="B27" s="1" t="str">
        <f>+Expenditures!B40</f>
        <v>Credit Card Processing Fees</v>
      </c>
      <c r="D27" s="30">
        <f>+Expenditures!C44</f>
        <v>14178.25</v>
      </c>
      <c r="E27" s="30">
        <f>+Expenditures!C45</f>
        <v>32762.25</v>
      </c>
      <c r="F27" s="30">
        <f>+Expenditures!C46</f>
        <v>46943.725000000006</v>
      </c>
    </row>
    <row r="28" spans="1:6" ht="30">
      <c r="A28" s="2" t="str">
        <f>+Expenditures!A51</f>
        <v>[F]</v>
      </c>
      <c r="B28" s="35" t="str">
        <f>+Expenditures!B51</f>
        <v>StartUpEssential.com Development and Maintenance</v>
      </c>
      <c r="D28" s="30">
        <f>+Expenditures!C55</f>
        <v>1100</v>
      </c>
      <c r="E28" s="30">
        <f>+Expenditures!C56</f>
        <v>500</v>
      </c>
      <c r="F28" s="30">
        <f>+Expenditures!C57</f>
        <v>500</v>
      </c>
    </row>
    <row r="29" spans="1:6">
      <c r="A29" s="2" t="str">
        <f>+Expenditures!A60</f>
        <v>[G]</v>
      </c>
      <c r="B29" s="1" t="str">
        <f>+Expenditures!B60</f>
        <v>New Product acquisition</v>
      </c>
      <c r="D29" s="30">
        <f>+Expenditures!C64</f>
        <v>0</v>
      </c>
      <c r="E29" s="30">
        <f>+Expenditures!C65</f>
        <v>5000</v>
      </c>
      <c r="F29" s="30">
        <f>+Expenditures!C66</f>
        <v>5000</v>
      </c>
    </row>
    <row r="30" spans="1:6">
      <c r="A30" s="2" t="str">
        <f>+Expenditures!A69</f>
        <v>[H]</v>
      </c>
      <c r="B30" s="1" t="str">
        <f>+Expenditures!B69</f>
        <v>Legal Expenses</v>
      </c>
      <c r="D30" s="30">
        <f>+Expenditures!C73</f>
        <v>2500</v>
      </c>
      <c r="E30" s="30">
        <f>+Expenditures!C74</f>
        <v>2500</v>
      </c>
      <c r="F30" s="30">
        <f>+Expenditures!C75</f>
        <v>2500</v>
      </c>
    </row>
    <row r="31" spans="1:6">
      <c r="A31" s="2" t="str">
        <f>+Expenditures!A78</f>
        <v>[I]</v>
      </c>
      <c r="B31" s="1" t="str">
        <f>+Expenditures!B78</f>
        <v>Salaries</v>
      </c>
      <c r="D31" s="30">
        <f>+Expenditures!K82</f>
        <v>196321</v>
      </c>
      <c r="E31" s="30">
        <f>+Expenditures!K83</f>
        <v>305642</v>
      </c>
      <c r="F31" s="30">
        <f>+Expenditures!K84</f>
        <v>337090</v>
      </c>
    </row>
    <row r="32" spans="1:6">
      <c r="A32" s="2" t="str">
        <f>+Expenditures!A87</f>
        <v>[J]</v>
      </c>
      <c r="B32" s="1" t="str">
        <f>+Expenditures!B87</f>
        <v>Marketing Expenses</v>
      </c>
      <c r="D32" s="30">
        <f>+Expenditures!D91</f>
        <v>198495.5</v>
      </c>
      <c r="E32" s="30">
        <f>+Expenditures!D92</f>
        <v>327622.5</v>
      </c>
      <c r="F32" s="30">
        <f>+Expenditures!D93</f>
        <v>281662.34999999998</v>
      </c>
    </row>
    <row r="34" spans="4:6" ht="15.75" thickBot="1">
      <c r="D34" s="70">
        <f>SUM(D20:D32)</f>
        <v>442416.15</v>
      </c>
      <c r="E34" s="70">
        <f t="shared" ref="E34:F34" si="1">SUM(E20:E32)</f>
        <v>741375.95</v>
      </c>
      <c r="F34" s="70">
        <f t="shared" si="1"/>
        <v>770387.02499999991</v>
      </c>
    </row>
    <row r="35" spans="4:6" ht="15.75" thickTop="1"/>
  </sheetData>
  <mergeCells count="2">
    <mergeCell ref="A4:F4"/>
    <mergeCell ref="A18:F1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0"/>
  <sheetViews>
    <sheetView workbookViewId="0">
      <selection activeCell="B26" sqref="B26"/>
    </sheetView>
  </sheetViews>
  <sheetFormatPr defaultRowHeight="15"/>
  <cols>
    <col min="1" max="1" width="25.28515625" bestFit="1" customWidth="1"/>
    <col min="3" max="5" width="11.5703125" bestFit="1" customWidth="1"/>
  </cols>
  <sheetData>
    <row r="1" spans="1:5" ht="18">
      <c r="A1" s="77" t="s">
        <v>86</v>
      </c>
      <c r="B1" s="77"/>
      <c r="C1" s="77"/>
      <c r="D1" s="77"/>
      <c r="E1" s="77"/>
    </row>
    <row r="3" spans="1:5">
      <c r="A3" s="78" t="s">
        <v>40</v>
      </c>
      <c r="B3" s="78"/>
      <c r="C3" s="52">
        <v>2013</v>
      </c>
      <c r="D3" s="52">
        <v>2014</v>
      </c>
      <c r="E3" s="52">
        <v>2015</v>
      </c>
    </row>
    <row r="5" spans="1:5">
      <c r="A5" t="s">
        <v>89</v>
      </c>
      <c r="C5" s="30">
        <f>+'Income Statement'!D5</f>
        <v>567130</v>
      </c>
      <c r="D5" s="30">
        <f>+'Income Statement'!E5</f>
        <v>1310490</v>
      </c>
      <c r="E5" s="30">
        <f>+'Income Statement'!F5</f>
        <v>1877749</v>
      </c>
    </row>
    <row r="6" spans="1:5">
      <c r="A6" t="s">
        <v>87</v>
      </c>
      <c r="C6" s="30">
        <f>+'Income Statement'!D26-BEA!C7</f>
        <v>261095.15000000002</v>
      </c>
      <c r="D6" s="30">
        <f>+'Income Statement'!E26-BEA!D7</f>
        <v>459745.19999999995</v>
      </c>
      <c r="E6" s="30">
        <f>+'Income Statement'!F26-BEA!E7</f>
        <v>468121.77499999991</v>
      </c>
    </row>
    <row r="7" spans="1:5">
      <c r="A7" t="s">
        <v>88</v>
      </c>
      <c r="C7" s="30">
        <f>+'Income Statement'!D21+'Income Statement'!D23</f>
        <v>210321</v>
      </c>
      <c r="D7" s="30">
        <f>+'Income Statement'!E21+'Income Statement'!E23</f>
        <v>359642</v>
      </c>
      <c r="E7" s="30">
        <f>+'Income Statement'!F21+'Income Statement'!F23</f>
        <v>391090</v>
      </c>
    </row>
    <row r="9" spans="1:5" ht="15.75" thickBot="1">
      <c r="A9" t="s">
        <v>90</v>
      </c>
      <c r="C9" s="36">
        <f>SUM(C6:C7)</f>
        <v>471416.15</v>
      </c>
      <c r="D9" s="36">
        <f t="shared" ref="D9:E9" si="0">SUM(D6:D7)</f>
        <v>819387.2</v>
      </c>
      <c r="E9" s="36">
        <f t="shared" si="0"/>
        <v>859211.77499999991</v>
      </c>
    </row>
    <row r="10" spans="1:5" ht="15.75" thickTop="1"/>
  </sheetData>
  <mergeCells count="2">
    <mergeCell ref="A1:E1"/>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4:R15"/>
  <sheetViews>
    <sheetView topLeftCell="B1" workbookViewId="0">
      <selection activeCell="H22" sqref="H22"/>
    </sheetView>
  </sheetViews>
  <sheetFormatPr defaultRowHeight="15"/>
  <cols>
    <col min="1" max="1" width="8.85546875" bestFit="1" customWidth="1"/>
    <col min="2" max="2" width="27.85546875" bestFit="1" customWidth="1"/>
  </cols>
  <sheetData>
    <row r="4" spans="1:18">
      <c r="A4" t="s">
        <v>1</v>
      </c>
      <c r="H4" s="1" t="s">
        <v>101</v>
      </c>
      <c r="L4" s="1" t="s">
        <v>102</v>
      </c>
      <c r="P4" s="1" t="s">
        <v>103</v>
      </c>
    </row>
    <row r="5" spans="1:18">
      <c r="B5" s="73"/>
      <c r="C5" s="73"/>
      <c r="D5" s="74" t="s">
        <v>100</v>
      </c>
      <c r="E5" s="74" t="s">
        <v>7</v>
      </c>
      <c r="F5" s="74" t="s">
        <v>8</v>
      </c>
      <c r="H5" s="1" t="s">
        <v>100</v>
      </c>
      <c r="I5" s="1" t="s">
        <v>7</v>
      </c>
      <c r="J5" s="1" t="s">
        <v>8</v>
      </c>
      <c r="L5" s="1" t="s">
        <v>100</v>
      </c>
      <c r="M5" s="1" t="s">
        <v>7</v>
      </c>
      <c r="N5" s="1" t="s">
        <v>8</v>
      </c>
      <c r="P5" s="1" t="s">
        <v>100</v>
      </c>
      <c r="Q5" s="1" t="s">
        <v>7</v>
      </c>
      <c r="R5" s="1" t="s">
        <v>8</v>
      </c>
    </row>
    <row r="6" spans="1:18">
      <c r="A6" t="str">
        <f>Summary!A6</f>
        <v>[A]</v>
      </c>
      <c r="B6" s="74" t="str">
        <f>Summary!B6</f>
        <v>Initial Sales Revenue</v>
      </c>
      <c r="C6" s="73"/>
      <c r="D6" s="73"/>
      <c r="E6" s="73"/>
      <c r="F6" s="73"/>
    </row>
    <row r="7" spans="1:18">
      <c r="A7">
        <f>Summary!A7</f>
        <v>0</v>
      </c>
      <c r="B7" s="74" t="str">
        <f>Summary!B7</f>
        <v>Basic</v>
      </c>
      <c r="C7" s="73"/>
      <c r="D7" s="73">
        <f>Summary!D7</f>
        <v>24000</v>
      </c>
      <c r="E7" s="73">
        <f>Summary!E7</f>
        <v>52800</v>
      </c>
      <c r="F7" s="73">
        <f>Summary!F7</f>
        <v>76912</v>
      </c>
      <c r="H7">
        <f>D7*30%</f>
        <v>7200</v>
      </c>
      <c r="I7">
        <f t="shared" ref="I7:J7" si="0">E7*30%</f>
        <v>15840</v>
      </c>
      <c r="J7">
        <f t="shared" si="0"/>
        <v>23073.599999999999</v>
      </c>
      <c r="L7">
        <f>H7*60%</f>
        <v>4320</v>
      </c>
      <c r="M7">
        <f t="shared" ref="M7:N7" si="1">I7*60%</f>
        <v>9504</v>
      </c>
      <c r="N7">
        <f t="shared" si="1"/>
        <v>13844.159999999998</v>
      </c>
      <c r="P7">
        <f>L7*0.25*0.5</f>
        <v>540</v>
      </c>
      <c r="Q7">
        <f t="shared" ref="Q7:R7" si="2">M7*0.25*0.5</f>
        <v>1188</v>
      </c>
      <c r="R7">
        <f t="shared" si="2"/>
        <v>1730.5199999999998</v>
      </c>
    </row>
    <row r="8" spans="1:18">
      <c r="A8">
        <f>Summary!A8</f>
        <v>0</v>
      </c>
      <c r="B8" s="74" t="str">
        <f>Summary!B8</f>
        <v>Consulting</v>
      </c>
      <c r="C8" s="73"/>
      <c r="D8" s="73">
        <f>Summary!D8</f>
        <v>101500</v>
      </c>
      <c r="E8" s="73">
        <f>Summary!E8</f>
        <v>223300</v>
      </c>
      <c r="F8" s="73">
        <f>Summary!F8</f>
        <v>322872</v>
      </c>
      <c r="H8">
        <f t="shared" ref="H8:H9" si="3">D8*30%</f>
        <v>30450</v>
      </c>
      <c r="I8">
        <f t="shared" ref="I8:I9" si="4">E8*30%</f>
        <v>66990</v>
      </c>
      <c r="J8">
        <f t="shared" ref="J8:J9" si="5">F8*30%</f>
        <v>96861.599999999991</v>
      </c>
      <c r="L8">
        <f t="shared" ref="L8:L9" si="6">H8*60%</f>
        <v>18270</v>
      </c>
      <c r="M8">
        <f t="shared" ref="M8:M9" si="7">I8*60%</f>
        <v>40194</v>
      </c>
      <c r="N8">
        <f t="shared" ref="N8:N9" si="8">J8*60%</f>
        <v>58116.959999999992</v>
      </c>
      <c r="P8">
        <f t="shared" ref="P8:P9" si="9">L8*0.25*0.5</f>
        <v>2283.75</v>
      </c>
      <c r="Q8">
        <f t="shared" ref="Q8:Q9" si="10">M8*0.25*0.5</f>
        <v>5024.25</v>
      </c>
      <c r="R8">
        <f t="shared" ref="R8:R9" si="11">N8*0.25*0.5</f>
        <v>7264.619999999999</v>
      </c>
    </row>
    <row r="9" spans="1:18">
      <c r="A9">
        <f>Summary!A9</f>
        <v>0</v>
      </c>
      <c r="B9" s="74" t="str">
        <f>Summary!B9</f>
        <v>Full Marketing</v>
      </c>
      <c r="C9" s="73"/>
      <c r="D9" s="73">
        <f>Summary!D9</f>
        <v>275000</v>
      </c>
      <c r="E9" s="73">
        <f>Summary!E9</f>
        <v>605000</v>
      </c>
      <c r="F9" s="73">
        <f>Summary!F9</f>
        <v>869750</v>
      </c>
      <c r="H9">
        <f t="shared" si="3"/>
        <v>82500</v>
      </c>
      <c r="I9">
        <f t="shared" si="4"/>
        <v>181500</v>
      </c>
      <c r="J9">
        <f t="shared" si="5"/>
        <v>260925</v>
      </c>
      <c r="L9">
        <f t="shared" si="6"/>
        <v>49500</v>
      </c>
      <c r="M9">
        <f t="shared" si="7"/>
        <v>108900</v>
      </c>
      <c r="N9">
        <f t="shared" si="8"/>
        <v>156555</v>
      </c>
      <c r="P9">
        <f t="shared" si="9"/>
        <v>6187.5</v>
      </c>
      <c r="Q9">
        <f t="shared" si="10"/>
        <v>13612.5</v>
      </c>
      <c r="R9">
        <f t="shared" si="11"/>
        <v>19569.375</v>
      </c>
    </row>
    <row r="10" spans="1:18">
      <c r="A10" t="str">
        <f>Summary!A10</f>
        <v>[B]</v>
      </c>
      <c r="B10" s="74" t="str">
        <f>Summary!B10</f>
        <v>Website hosting</v>
      </c>
      <c r="C10" s="73"/>
      <c r="D10" s="73">
        <f>Summary!D10</f>
        <v>630</v>
      </c>
      <c r="E10" s="73">
        <f>Summary!E10</f>
        <v>1890</v>
      </c>
      <c r="F10" s="73">
        <f>Summary!F10</f>
        <v>3465</v>
      </c>
    </row>
    <row r="11" spans="1:18">
      <c r="A11" t="str">
        <f>Summary!A11</f>
        <v>[C]</v>
      </c>
      <c r="B11" s="74" t="str">
        <f>Summary!B11</f>
        <v>Post sale advertising revenue</v>
      </c>
      <c r="C11" s="73"/>
      <c r="D11" s="73">
        <f>Summary!D11</f>
        <v>135000</v>
      </c>
      <c r="E11" s="73">
        <f>Summary!E11</f>
        <v>337500</v>
      </c>
      <c r="F11" s="73">
        <f>Summary!F11</f>
        <v>438750</v>
      </c>
      <c r="O11" s="74" t="s">
        <v>104</v>
      </c>
      <c r="P11" s="74">
        <f>SUM(P7:P9)</f>
        <v>9011.25</v>
      </c>
      <c r="Q11" s="74">
        <f t="shared" ref="Q11:R11" si="12">SUM(Q7:Q9)</f>
        <v>19824.75</v>
      </c>
      <c r="R11" s="74">
        <f t="shared" si="12"/>
        <v>28564.514999999999</v>
      </c>
    </row>
    <row r="12" spans="1:18">
      <c r="A12" t="str">
        <f>Summary!A12</f>
        <v>[D]</v>
      </c>
      <c r="B12" s="74" t="str">
        <f>Summary!B12</f>
        <v>Website Advertising Revenue</v>
      </c>
      <c r="C12" s="73"/>
      <c r="D12" s="73">
        <f>Summary!D12</f>
        <v>1000</v>
      </c>
      <c r="E12" s="73">
        <f>Summary!E12</f>
        <v>3000</v>
      </c>
      <c r="F12" s="73">
        <f>Summary!F12</f>
        <v>12000</v>
      </c>
    </row>
    <row r="13" spans="1:18">
      <c r="A13" t="str">
        <f>Summary!A13</f>
        <v>[E]</v>
      </c>
      <c r="B13" s="74" t="str">
        <f>Summary!B13</f>
        <v>Website Update Fees</v>
      </c>
      <c r="C13" s="73"/>
      <c r="D13" s="73">
        <f>Summary!D13</f>
        <v>30000</v>
      </c>
      <c r="E13" s="73">
        <f>Summary!E13</f>
        <v>87000</v>
      </c>
      <c r="F13" s="73">
        <f>Summary!F13</f>
        <v>154000</v>
      </c>
      <c r="P13" s="1"/>
      <c r="Q13" s="1"/>
      <c r="R13" s="1"/>
    </row>
    <row r="14" spans="1:18">
      <c r="B14" s="73"/>
      <c r="C14" s="73"/>
      <c r="D14" s="73"/>
      <c r="E14" s="73"/>
      <c r="F14" s="73"/>
    </row>
    <row r="15" spans="1:18">
      <c r="B15" s="73"/>
      <c r="C15" s="73"/>
      <c r="D15" s="73">
        <f>Summary!D15</f>
        <v>567130</v>
      </c>
      <c r="E15" s="73">
        <f>Summary!E15</f>
        <v>1310490</v>
      </c>
      <c r="F15" s="73">
        <f>Summary!F15</f>
        <v>1877749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Income Statement</vt:lpstr>
      <vt:lpstr>Revenues</vt:lpstr>
      <vt:lpstr>Expenditures</vt:lpstr>
      <vt:lpstr>Summary</vt:lpstr>
      <vt:lpstr>BEA</vt:lpstr>
      <vt:lpstr>Bad Debt</vt:lpstr>
      <vt:lpstr>'Income Statement'!Print_Area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DJP</dc:creator>
  <cp:lastModifiedBy>alex</cp:lastModifiedBy>
  <cp:lastPrinted>2012-09-12T11:18:05Z</cp:lastPrinted>
  <dcterms:created xsi:type="dcterms:W3CDTF">2012-09-08T07:30:34Z</dcterms:created>
  <dcterms:modified xsi:type="dcterms:W3CDTF">2012-12-13T23:20:59Z</dcterms:modified>
</cp:coreProperties>
</file>